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JUnertl\Desktop\CurrentReviews\2024 Reviews\Misc\Acts 15,18\"/>
    </mc:Choice>
  </mc:AlternateContent>
  <xr:revisionPtr revIDLastSave="0" documentId="13_ncr:1_{75B43310-EE67-460D-99DD-249AF16A61A3}" xr6:coauthVersionLast="47" xr6:coauthVersionMax="47" xr10:uidLastSave="{00000000-0000-0000-0000-000000000000}"/>
  <bookViews>
    <workbookView xWindow="-98" yWindow="-98" windowWidth="20715" windowHeight="13276" firstSheet="2" activeTab="2" xr2:uid="{3C156D38-CAAF-48E3-8DE4-D10E21251BA8}"/>
  </bookViews>
  <sheets>
    <sheet name="Inc_Asset_TAB" sheetId="4" state="hidden" r:id="rId1"/>
    <sheet name="CountyData" sheetId="2" state="hidden" r:id="rId2"/>
    <sheet name="Instructions" sheetId="9" r:id="rId3"/>
    <sheet name="TIC Example" sheetId="12" r:id="rId4"/>
    <sheet name="Page 3 Example" sheetId="13" r:id="rId5"/>
    <sheet name="EnterCounty&amp;Defaults" sheetId="3" r:id="rId6"/>
    <sheet name="TIC" sheetId="7" r:id="rId7"/>
    <sheet name="Page 3" sheetId="8" r:id="rId8"/>
  </sheets>
  <definedNames>
    <definedName name="_Order1" hidden="1">255</definedName>
    <definedName name="_Order2" hidden="1">255</definedName>
    <definedName name="Asset_Description">Inc_Asset_TAB!$A$31:$A$46</definedName>
    <definedName name="Calc_Approx" localSheetId="0">#REF!</definedName>
    <definedName name="CertLBF" localSheetId="0">#REF!</definedName>
    <definedName name="CountyData" localSheetId="0">#REF!</definedName>
    <definedName name="CountyData">CountyData!$A$1:$BU$36</definedName>
    <definedName name="CountyName" localSheetId="0">#REF!</definedName>
    <definedName name="CountyName">'EnterCounty&amp;Defaults'!$B$11</definedName>
    <definedName name="DateGrossRentFloor" localSheetId="0">#REF!</definedName>
    <definedName name="DateGrossRentFloor">'EnterCounty&amp;Defaults'!$B$5</definedName>
    <definedName name="DefaultPeriod">Inc_Asset_TAB!$B$26</definedName>
    <definedName name="HERA">'EnterCounty&amp;Defaults'!$B$7</definedName>
    <definedName name="HouseholdRelationship">Inc_Asset_TAB!$F$7:$F$14</definedName>
    <definedName name="HUDAssetThreshold">Inc_Asset_TAB!$E$26:$F$43</definedName>
    <definedName name="HUDImputedRate">Inc_Asset_TAB!$E$26:$G$43</definedName>
    <definedName name="Income_Defaults">Inc_Asset_TAB!$A$6:$C$24</definedName>
    <definedName name="Income_Description">Inc_Asset_TAB!$A$7:$A$24</definedName>
    <definedName name="IncomeLimit" localSheetId="0">#REF!</definedName>
    <definedName name="IncomeLimit">'EnterCounty&amp;Defaults'!$A$24:$J$59</definedName>
    <definedName name="PISD" localSheetId="0">#REF!</definedName>
    <definedName name="PISD">'EnterCounty&amp;Defaults'!$B$6</definedName>
    <definedName name="PM" localSheetId="0">#REF!</definedName>
    <definedName name="PM">'EnterCounty&amp;Defaults'!$P$2</definedName>
    <definedName name="_xlnm.Print_Area" localSheetId="5">'EnterCounty&amp;Defaults'!$A$1:$N$14</definedName>
    <definedName name="_xlnm.Print_Area" localSheetId="7">'Page 3'!$A$1:$H$45</definedName>
    <definedName name="_xlnm.Print_Area" localSheetId="4">'Page 3 Example'!$A$1:$H$45</definedName>
    <definedName name="_xlnm.Print_Area" localSheetId="6">TIC!$A$1:$H$88</definedName>
    <definedName name="_xlnm.Print_Area" localSheetId="3">'TIC Example'!$A$1:$H$88</definedName>
    <definedName name="Prior1978" localSheetId="0">#REF!</definedName>
    <definedName name="ProjectName">'EnterCounty&amp;Defaults'!$B$8</definedName>
    <definedName name="ProjectSetAside" localSheetId="0">#REF!</definedName>
    <definedName name="ProjectSetAside">'EnterCounty&amp;Defaults'!$B$10</definedName>
    <definedName name="Property_Type" localSheetId="0">#REF!</definedName>
    <definedName name="PropertyAddress">'EnterCounty&amp;Defaults'!$B$9</definedName>
    <definedName name="RentLimit" localSheetId="0">#REF!</definedName>
    <definedName name="RentLimit">'EnterCounty&amp;Defaults'!$A$64:$H$99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7" l="1"/>
  <c r="F79" i="7" s="1"/>
  <c r="G1" i="8"/>
  <c r="F1" i="8"/>
  <c r="P45" i="13"/>
  <c r="D45" i="13"/>
  <c r="R21" i="13"/>
  <c r="S21" i="13" s="1"/>
  <c r="Q21" i="13"/>
  <c r="E21" i="13"/>
  <c r="F21" i="13" s="1"/>
  <c r="G21" i="13" s="1"/>
  <c r="Q20" i="13"/>
  <c r="R20" i="13" s="1"/>
  <c r="S20" i="13" s="1"/>
  <c r="E20" i="13"/>
  <c r="F20" i="13" s="1"/>
  <c r="G20" i="13" s="1"/>
  <c r="R19" i="13"/>
  <c r="S19" i="13" s="1"/>
  <c r="Q19" i="13"/>
  <c r="E19" i="13"/>
  <c r="F19" i="13" s="1"/>
  <c r="G19" i="13" s="1"/>
  <c r="R18" i="13"/>
  <c r="S18" i="13" s="1"/>
  <c r="Q18" i="13"/>
  <c r="F18" i="13"/>
  <c r="G18" i="13" s="1"/>
  <c r="E18" i="13"/>
  <c r="R17" i="13"/>
  <c r="S17" i="13" s="1"/>
  <c r="Q17" i="13"/>
  <c r="E17" i="13"/>
  <c r="F17" i="13" s="1"/>
  <c r="G17" i="13" s="1"/>
  <c r="Q16" i="13"/>
  <c r="R16" i="13" s="1"/>
  <c r="S16" i="13" s="1"/>
  <c r="E16" i="13"/>
  <c r="F16" i="13" s="1"/>
  <c r="G16" i="13" s="1"/>
  <c r="Q15" i="13"/>
  <c r="R15" i="13" s="1"/>
  <c r="S15" i="13" s="1"/>
  <c r="E15" i="13"/>
  <c r="F15" i="13" s="1"/>
  <c r="G15" i="13" s="1"/>
  <c r="R14" i="13"/>
  <c r="S14" i="13" s="1"/>
  <c r="Q14" i="13"/>
  <c r="F14" i="13"/>
  <c r="G14" i="13" s="1"/>
  <c r="E14" i="13"/>
  <c r="R13" i="13"/>
  <c r="S13" i="13" s="1"/>
  <c r="Q13" i="13"/>
  <c r="E13" i="13"/>
  <c r="F13" i="13" s="1"/>
  <c r="G13" i="13" s="1"/>
  <c r="Q12" i="13"/>
  <c r="R12" i="13" s="1"/>
  <c r="S12" i="13" s="1"/>
  <c r="E12" i="13"/>
  <c r="F12" i="13" s="1"/>
  <c r="G12" i="13" s="1"/>
  <c r="Q11" i="13"/>
  <c r="R11" i="13" s="1"/>
  <c r="S11" i="13" s="1"/>
  <c r="E11" i="13"/>
  <c r="F11" i="13" s="1"/>
  <c r="G11" i="13" s="1"/>
  <c r="R10" i="13"/>
  <c r="S10" i="13" s="1"/>
  <c r="Q10" i="13"/>
  <c r="F10" i="13"/>
  <c r="G10" i="13" s="1"/>
  <c r="E10" i="13"/>
  <c r="R9" i="13"/>
  <c r="S9" i="13" s="1"/>
  <c r="Q9" i="13"/>
  <c r="E9" i="13"/>
  <c r="F9" i="13" s="1"/>
  <c r="G9" i="13" s="1"/>
  <c r="Q8" i="13"/>
  <c r="R8" i="13" s="1"/>
  <c r="S8" i="13" s="1"/>
  <c r="E8" i="13"/>
  <c r="F8" i="13" s="1"/>
  <c r="G8" i="13" s="1"/>
  <c r="Q7" i="13"/>
  <c r="R7" i="13" s="1"/>
  <c r="S7" i="13" s="1"/>
  <c r="E7" i="13"/>
  <c r="F7" i="13" s="1"/>
  <c r="G7" i="13" s="1"/>
  <c r="R6" i="13"/>
  <c r="S6" i="13" s="1"/>
  <c r="Q6" i="13"/>
  <c r="F6" i="13"/>
  <c r="G6" i="13" s="1"/>
  <c r="E6" i="13"/>
  <c r="R5" i="13"/>
  <c r="S5" i="13" s="1"/>
  <c r="S22" i="13" s="1"/>
  <c r="Q5" i="13"/>
  <c r="E5" i="13"/>
  <c r="F5" i="13" s="1"/>
  <c r="G5" i="13" s="1"/>
  <c r="N4" i="13"/>
  <c r="N25" i="13" s="1"/>
  <c r="B4" i="13"/>
  <c r="B25" i="13" s="1"/>
  <c r="F76" i="12"/>
  <c r="G69" i="12"/>
  <c r="E54" i="12"/>
  <c r="C54" i="12"/>
  <c r="C51" i="12"/>
  <c r="D51" i="12" s="1"/>
  <c r="D52" i="12" s="1"/>
  <c r="O33" i="12"/>
  <c r="B33" i="12"/>
  <c r="P30" i="12"/>
  <c r="T30" i="12" s="1"/>
  <c r="S29" i="12"/>
  <c r="T29" i="12" s="1"/>
  <c r="G29" i="12"/>
  <c r="F29" i="12"/>
  <c r="S28" i="12"/>
  <c r="T28" i="12" s="1"/>
  <c r="F28" i="12"/>
  <c r="G28" i="12" s="1"/>
  <c r="S27" i="12"/>
  <c r="T27" i="12" s="1"/>
  <c r="G27" i="12"/>
  <c r="F27" i="12"/>
  <c r="S26" i="12"/>
  <c r="T26" i="12" s="1"/>
  <c r="F26" i="12"/>
  <c r="G26" i="12" s="1"/>
  <c r="S25" i="12"/>
  <c r="T25" i="12" s="1"/>
  <c r="G25" i="12"/>
  <c r="F25" i="12"/>
  <c r="S24" i="12"/>
  <c r="T24" i="12" s="1"/>
  <c r="F24" i="12"/>
  <c r="G24" i="12" s="1"/>
  <c r="S23" i="12"/>
  <c r="T23" i="12" s="1"/>
  <c r="G23" i="12"/>
  <c r="F23" i="12"/>
  <c r="S22" i="12"/>
  <c r="T22" i="12" s="1"/>
  <c r="R22" i="12"/>
  <c r="E22" i="12"/>
  <c r="F22" i="12" s="1"/>
  <c r="G22" i="12" s="1"/>
  <c r="R21" i="12"/>
  <c r="S21" i="12" s="1"/>
  <c r="T21" i="12" s="1"/>
  <c r="E21" i="12"/>
  <c r="F21" i="12" s="1"/>
  <c r="G21" i="12" s="1"/>
  <c r="R20" i="12"/>
  <c r="S20" i="12" s="1"/>
  <c r="T20" i="12" s="1"/>
  <c r="E20" i="12"/>
  <c r="F20" i="12" s="1"/>
  <c r="G20" i="12" s="1"/>
  <c r="S19" i="12"/>
  <c r="T19" i="12" s="1"/>
  <c r="R19" i="12"/>
  <c r="F19" i="12"/>
  <c r="G19" i="12" s="1"/>
  <c r="E19" i="12"/>
  <c r="O18" i="12"/>
  <c r="B18" i="12"/>
  <c r="T15" i="12"/>
  <c r="G15" i="12"/>
  <c r="T14" i="12"/>
  <c r="G14" i="12"/>
  <c r="T13" i="12"/>
  <c r="G13" i="12"/>
  <c r="T12" i="12"/>
  <c r="G12" i="12"/>
  <c r="T11" i="12"/>
  <c r="G11" i="12"/>
  <c r="T10" i="12"/>
  <c r="G10" i="12"/>
  <c r="T9" i="12"/>
  <c r="G9" i="12"/>
  <c r="T8" i="12"/>
  <c r="G8" i="12"/>
  <c r="D69" i="12" s="1"/>
  <c r="O4" i="12"/>
  <c r="S3" i="12"/>
  <c r="O3" i="12"/>
  <c r="G21" i="8"/>
  <c r="G20" i="8"/>
  <c r="G19" i="8"/>
  <c r="G18" i="8"/>
  <c r="G17" i="8"/>
  <c r="G16" i="8"/>
  <c r="G15" i="8"/>
  <c r="G14" i="8"/>
  <c r="G13" i="8"/>
  <c r="G12" i="8"/>
  <c r="G11" i="8"/>
  <c r="G10" i="8"/>
  <c r="G9" i="8"/>
  <c r="G8" i="8"/>
  <c r="G7" i="8"/>
  <c r="G6" i="8"/>
  <c r="G5" i="8"/>
  <c r="P45" i="8"/>
  <c r="D45" i="8"/>
  <c r="Q21" i="8"/>
  <c r="R21" i="8" s="1"/>
  <c r="S21" i="8" s="1"/>
  <c r="Q20" i="8"/>
  <c r="R20" i="8" s="1"/>
  <c r="S20" i="8" s="1"/>
  <c r="Q19" i="8"/>
  <c r="R19" i="8" s="1"/>
  <c r="S19" i="8" s="1"/>
  <c r="Q18" i="8"/>
  <c r="R18" i="8" s="1"/>
  <c r="S18" i="8" s="1"/>
  <c r="Q17" i="8"/>
  <c r="R17" i="8" s="1"/>
  <c r="S17" i="8" s="1"/>
  <c r="Q16" i="8"/>
  <c r="R16" i="8" s="1"/>
  <c r="S16" i="8" s="1"/>
  <c r="Q15" i="8"/>
  <c r="R15" i="8" s="1"/>
  <c r="S15" i="8" s="1"/>
  <c r="Q14" i="8"/>
  <c r="R14" i="8" s="1"/>
  <c r="S14" i="8" s="1"/>
  <c r="Q13" i="8"/>
  <c r="R13" i="8" s="1"/>
  <c r="S13" i="8" s="1"/>
  <c r="Q12" i="8"/>
  <c r="R12" i="8" s="1"/>
  <c r="S12" i="8" s="1"/>
  <c r="Q11" i="8"/>
  <c r="R11" i="8" s="1"/>
  <c r="S11" i="8" s="1"/>
  <c r="Q10" i="8"/>
  <c r="R10" i="8" s="1"/>
  <c r="S10" i="8" s="1"/>
  <c r="Q9" i="8"/>
  <c r="R9" i="8" s="1"/>
  <c r="S9" i="8" s="1"/>
  <c r="Q8" i="8"/>
  <c r="R8" i="8" s="1"/>
  <c r="S8" i="8" s="1"/>
  <c r="R7" i="8"/>
  <c r="S7" i="8" s="1"/>
  <c r="Q7" i="8"/>
  <c r="Q6" i="8"/>
  <c r="R6" i="8" s="1"/>
  <c r="S6" i="8" s="1"/>
  <c r="Q5" i="8"/>
  <c r="R5" i="8" s="1"/>
  <c r="S5" i="8" s="1"/>
  <c r="N4" i="8"/>
  <c r="N25" i="8" s="1"/>
  <c r="B25" i="8"/>
  <c r="G69" i="7"/>
  <c r="E54" i="7"/>
  <c r="C54" i="7"/>
  <c r="O33" i="7"/>
  <c r="B33" i="7"/>
  <c r="P30" i="7"/>
  <c r="T30" i="7" s="1"/>
  <c r="T29" i="7"/>
  <c r="S29" i="7"/>
  <c r="F29" i="7"/>
  <c r="G29" i="7" s="1"/>
  <c r="S28" i="7"/>
  <c r="T28" i="7" s="1"/>
  <c r="F28" i="7"/>
  <c r="G28" i="7" s="1"/>
  <c r="T27" i="7"/>
  <c r="S27" i="7"/>
  <c r="F27" i="7"/>
  <c r="G27" i="7" s="1"/>
  <c r="S26" i="7"/>
  <c r="T26" i="7" s="1"/>
  <c r="F26" i="7"/>
  <c r="G26" i="7" s="1"/>
  <c r="T25" i="7"/>
  <c r="S25" i="7"/>
  <c r="F25" i="7"/>
  <c r="G25" i="7" s="1"/>
  <c r="S24" i="7"/>
  <c r="T24" i="7" s="1"/>
  <c r="F24" i="7"/>
  <c r="G24" i="7" s="1"/>
  <c r="T23" i="7"/>
  <c r="S23" i="7"/>
  <c r="F23" i="7"/>
  <c r="G23" i="7" s="1"/>
  <c r="R22" i="7"/>
  <c r="S22" i="7" s="1"/>
  <c r="T22" i="7" s="1"/>
  <c r="R21" i="7"/>
  <c r="S21" i="7" s="1"/>
  <c r="T21" i="7" s="1"/>
  <c r="R20" i="7"/>
  <c r="S20" i="7" s="1"/>
  <c r="T20" i="7" s="1"/>
  <c r="R19" i="7"/>
  <c r="S19" i="7" s="1"/>
  <c r="T19" i="7" s="1"/>
  <c r="O18" i="7"/>
  <c r="B18" i="7"/>
  <c r="T15" i="7"/>
  <c r="G15" i="7"/>
  <c r="T14" i="7"/>
  <c r="G14" i="7"/>
  <c r="T13" i="7"/>
  <c r="G13" i="7"/>
  <c r="T12" i="7"/>
  <c r="G12" i="7"/>
  <c r="T11" i="7"/>
  <c r="G11" i="7"/>
  <c r="T10" i="7"/>
  <c r="G10" i="7"/>
  <c r="T9" i="7"/>
  <c r="G9" i="7"/>
  <c r="T8" i="7"/>
  <c r="G8" i="7"/>
  <c r="O4" i="7"/>
  <c r="B4" i="7"/>
  <c r="S3" i="7"/>
  <c r="O3" i="7"/>
  <c r="F3" i="7"/>
  <c r="B3" i="7"/>
  <c r="G7" i="3"/>
  <c r="C51" i="7" l="1"/>
  <c r="D51" i="7" s="1"/>
  <c r="D52" i="7" s="1"/>
  <c r="T31" i="12"/>
  <c r="G22" i="13"/>
  <c r="C30" i="12" s="1"/>
  <c r="G30" i="12" s="1"/>
  <c r="G31" i="12" s="1"/>
  <c r="S42" i="13"/>
  <c r="S38" i="13"/>
  <c r="S34" i="13"/>
  <c r="S30" i="13"/>
  <c r="S26" i="13"/>
  <c r="T50" i="12"/>
  <c r="T46" i="12"/>
  <c r="T42" i="12"/>
  <c r="T38" i="12"/>
  <c r="T34" i="12"/>
  <c r="T39" i="12"/>
  <c r="G35" i="13"/>
  <c r="G39" i="12"/>
  <c r="G42" i="13"/>
  <c r="G38" i="13"/>
  <c r="G34" i="13"/>
  <c r="G30" i="13"/>
  <c r="G26" i="13"/>
  <c r="G50" i="12"/>
  <c r="G46" i="12"/>
  <c r="G42" i="12"/>
  <c r="G38" i="12"/>
  <c r="G34" i="12"/>
  <c r="S35" i="13"/>
  <c r="T43" i="12"/>
  <c r="G39" i="13"/>
  <c r="G35" i="12"/>
  <c r="S41" i="13"/>
  <c r="S37" i="13"/>
  <c r="S33" i="13"/>
  <c r="S29" i="13"/>
  <c r="T49" i="12"/>
  <c r="T45" i="12"/>
  <c r="T41" i="12"/>
  <c r="T37" i="12"/>
  <c r="S39" i="13"/>
  <c r="G43" i="13"/>
  <c r="G41" i="13"/>
  <c r="G37" i="13"/>
  <c r="G33" i="13"/>
  <c r="G29" i="13"/>
  <c r="G49" i="12"/>
  <c r="G45" i="12"/>
  <c r="G41" i="12"/>
  <c r="G37" i="12"/>
  <c r="S31" i="13"/>
  <c r="G31" i="13"/>
  <c r="S44" i="13"/>
  <c r="S40" i="13"/>
  <c r="S36" i="13"/>
  <c r="S32" i="13"/>
  <c r="S28" i="13"/>
  <c r="T48" i="12"/>
  <c r="T44" i="12"/>
  <c r="T40" i="12"/>
  <c r="T36" i="12"/>
  <c r="G47" i="12"/>
  <c r="G44" i="13"/>
  <c r="G40" i="13"/>
  <c r="G36" i="13"/>
  <c r="G32" i="13"/>
  <c r="G28" i="13"/>
  <c r="G48" i="12"/>
  <c r="G44" i="12"/>
  <c r="G40" i="12"/>
  <c r="G36" i="12"/>
  <c r="S43" i="13"/>
  <c r="S27" i="13"/>
  <c r="T47" i="12"/>
  <c r="T35" i="12"/>
  <c r="G27" i="13"/>
  <c r="G43" i="12"/>
  <c r="G21" i="7"/>
  <c r="G22" i="7"/>
  <c r="G20" i="7"/>
  <c r="D69" i="7"/>
  <c r="G22" i="8"/>
  <c r="C30" i="7" s="1"/>
  <c r="G30" i="7" s="1"/>
  <c r="S22" i="8"/>
  <c r="G19" i="7"/>
  <c r="T31" i="7"/>
  <c r="E43" i="3"/>
  <c r="T43" i="7" l="1"/>
  <c r="G38" i="8"/>
  <c r="G30" i="8"/>
  <c r="G44" i="8"/>
  <c r="G28" i="8"/>
  <c r="G27" i="8"/>
  <c r="G42" i="8"/>
  <c r="G26" i="8"/>
  <c r="G40" i="8"/>
  <c r="G32" i="8"/>
  <c r="G31" i="8"/>
  <c r="G37" i="8"/>
  <c r="G29" i="8"/>
  <c r="G36" i="8"/>
  <c r="G43" i="8"/>
  <c r="G35" i="8"/>
  <c r="G34" i="8"/>
  <c r="G41" i="8"/>
  <c r="G33" i="8"/>
  <c r="G39" i="8"/>
  <c r="G39" i="7"/>
  <c r="T34" i="7"/>
  <c r="G49" i="7"/>
  <c r="G48" i="7"/>
  <c r="G35" i="7"/>
  <c r="G50" i="7"/>
  <c r="G45" i="7"/>
  <c r="G44" i="7"/>
  <c r="T45" i="7"/>
  <c r="G46" i="7"/>
  <c r="G41" i="7"/>
  <c r="G40" i="7"/>
  <c r="G42" i="7"/>
  <c r="G37" i="7"/>
  <c r="T35" i="7"/>
  <c r="T40" i="7"/>
  <c r="T41" i="7"/>
  <c r="T37" i="7"/>
  <c r="G36" i="7"/>
  <c r="T42" i="7"/>
  <c r="G47" i="7"/>
  <c r="T50" i="7"/>
  <c r="G38" i="7"/>
  <c r="T48" i="7"/>
  <c r="T44" i="7"/>
  <c r="T49" i="7"/>
  <c r="T36" i="7"/>
  <c r="T47" i="7"/>
  <c r="T46" i="7"/>
  <c r="G34" i="7"/>
  <c r="T38" i="7"/>
  <c r="G45" i="13"/>
  <c r="G51" i="12" s="1"/>
  <c r="G52" i="12" s="1"/>
  <c r="G53" i="12" s="1"/>
  <c r="F67" i="12" s="1"/>
  <c r="S45" i="13"/>
  <c r="G43" i="7"/>
  <c r="T39" i="7"/>
  <c r="G31" i="7" l="1"/>
  <c r="S28" i="8" l="1"/>
  <c r="S43" i="8"/>
  <c r="S41" i="8"/>
  <c r="S37" i="8"/>
  <c r="S33" i="8"/>
  <c r="S29" i="8"/>
  <c r="S36" i="8"/>
  <c r="S40" i="8"/>
  <c r="S31" i="8"/>
  <c r="S44" i="8"/>
  <c r="S35" i="8"/>
  <c r="S42" i="8"/>
  <c r="S38" i="8"/>
  <c r="S34" i="8"/>
  <c r="S30" i="8"/>
  <c r="S26" i="8"/>
  <c r="S32" i="8"/>
  <c r="S39" i="8"/>
  <c r="S27" i="8"/>
  <c r="BV119" i="3"/>
  <c r="BY118" i="3"/>
  <c r="BY119" i="3" s="1"/>
  <c r="K59" i="3"/>
  <c r="K58" i="3"/>
  <c r="K57" i="3"/>
  <c r="K56" i="3"/>
  <c r="A95" i="3"/>
  <c r="K54" i="3"/>
  <c r="A93" i="3"/>
  <c r="K52" i="3"/>
  <c r="K51" i="3"/>
  <c r="K50" i="3"/>
  <c r="K49" i="3"/>
  <c r="A88" i="3"/>
  <c r="A87" i="3"/>
  <c r="A86" i="3"/>
  <c r="K45" i="3"/>
  <c r="K44" i="3"/>
  <c r="A83" i="3"/>
  <c r="K42" i="3"/>
  <c r="K41" i="3"/>
  <c r="K40" i="3"/>
  <c r="A79" i="3"/>
  <c r="A78" i="3"/>
  <c r="A77" i="3"/>
  <c r="A76" i="3"/>
  <c r="K35" i="3"/>
  <c r="K34" i="3"/>
  <c r="A73" i="3"/>
  <c r="A72" i="3"/>
  <c r="A71" i="3"/>
  <c r="A70" i="3"/>
  <c r="A69" i="3"/>
  <c r="A68" i="3"/>
  <c r="A67" i="3"/>
  <c r="A66" i="3"/>
  <c r="A65" i="3"/>
  <c r="P2" i="3"/>
  <c r="BU40" i="2"/>
  <c r="BT40" i="2"/>
  <c r="BS40" i="2"/>
  <c r="BR40" i="2"/>
  <c r="BQ40" i="2"/>
  <c r="BP40" i="2"/>
  <c r="BO40" i="2"/>
  <c r="BN40" i="2"/>
  <c r="BM40" i="2"/>
  <c r="BL40" i="2"/>
  <c r="BK40" i="2"/>
  <c r="BJ40" i="2"/>
  <c r="BI40" i="2"/>
  <c r="BH40" i="2"/>
  <c r="BG40" i="2"/>
  <c r="BF40" i="2"/>
  <c r="BE40" i="2"/>
  <c r="BD40" i="2"/>
  <c r="BC40" i="2"/>
  <c r="BB40" i="2"/>
  <c r="BA40" i="2"/>
  <c r="AZ40"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C40" i="2"/>
  <c r="B40" i="2"/>
  <c r="G45" i="8" l="1"/>
  <c r="G51" i="7" s="1"/>
  <c r="S45" i="8"/>
  <c r="K30" i="3"/>
  <c r="K38" i="3"/>
  <c r="K27" i="3"/>
  <c r="K28" i="3"/>
  <c r="K53" i="3"/>
  <c r="A75" i="3"/>
  <c r="A80" i="3"/>
  <c r="K48" i="3"/>
  <c r="A81" i="3"/>
  <c r="K33" i="3"/>
  <c r="K43" i="3"/>
  <c r="A90" i="3"/>
  <c r="A91" i="3"/>
  <c r="A84" i="3"/>
  <c r="A94" i="3"/>
  <c r="A85" i="3"/>
  <c r="A96" i="3"/>
  <c r="K31" i="3"/>
  <c r="K36" i="3"/>
  <c r="K46" i="3"/>
  <c r="A97" i="3"/>
  <c r="A98" i="3"/>
  <c r="A89" i="3"/>
  <c r="A99" i="3"/>
  <c r="K39" i="3"/>
  <c r="K26" i="3"/>
  <c r="K29" i="3"/>
  <c r="K37" i="3"/>
  <c r="K47" i="3"/>
  <c r="K55" i="3"/>
  <c r="K32" i="3"/>
  <c r="A74" i="3"/>
  <c r="A82" i="3"/>
  <c r="A92" i="3"/>
  <c r="G52" i="7" l="1"/>
  <c r="G53" i="7" s="1"/>
  <c r="F67" i="7" s="1"/>
  <c r="E26" i="3" l="1"/>
  <c r="B26" i="3" s="1"/>
  <c r="A22" i="3"/>
  <c r="E25" i="3"/>
  <c r="G25" i="3" s="1"/>
  <c r="F65" i="3" s="1"/>
  <c r="H43" i="3"/>
  <c r="E35" i="3"/>
  <c r="E41" i="3"/>
  <c r="C41" i="3" s="1"/>
  <c r="E39" i="3"/>
  <c r="F39" i="3" s="1"/>
  <c r="E32" i="3"/>
  <c r="C32" i="3" s="1"/>
  <c r="E29" i="3"/>
  <c r="C29" i="3" s="1"/>
  <c r="E40" i="3"/>
  <c r="E38" i="3"/>
  <c r="G38" i="3" s="1"/>
  <c r="F78" i="3" s="1"/>
  <c r="E42" i="3"/>
  <c r="J42" i="3" s="1"/>
  <c r="H82" i="3" s="1"/>
  <c r="E37" i="3"/>
  <c r="G37" i="3" s="1"/>
  <c r="F77" i="3" s="1"/>
  <c r="E36" i="3"/>
  <c r="B36" i="3" s="1"/>
  <c r="E27" i="3"/>
  <c r="H27" i="3" s="1"/>
  <c r="E33" i="3"/>
  <c r="B33" i="3" s="1"/>
  <c r="E28" i="3"/>
  <c r="J28" i="3" s="1"/>
  <c r="H68" i="3" s="1"/>
  <c r="E30" i="3"/>
  <c r="G30" i="3" s="1"/>
  <c r="F70" i="3" s="1"/>
  <c r="E34" i="3"/>
  <c r="C34" i="3" s="1"/>
  <c r="E31" i="3"/>
  <c r="B31" i="3" s="1"/>
  <c r="D27" i="3" l="1"/>
  <c r="D67" i="3" s="1"/>
  <c r="C38" i="3"/>
  <c r="F38" i="3"/>
  <c r="E78" i="3" s="1"/>
  <c r="C43" i="3"/>
  <c r="F42" i="3"/>
  <c r="E82" i="3" s="1"/>
  <c r="I28" i="3"/>
  <c r="H39" i="3"/>
  <c r="I37" i="3"/>
  <c r="C39" i="3"/>
  <c r="D36" i="3"/>
  <c r="D76" i="3" s="1"/>
  <c r="I41" i="3"/>
  <c r="G36" i="3"/>
  <c r="F76" i="3" s="1"/>
  <c r="G32" i="3"/>
  <c r="F72" i="3" s="1"/>
  <c r="I33" i="3"/>
  <c r="F29" i="3"/>
  <c r="E69" i="3" s="1"/>
  <c r="I25" i="3"/>
  <c r="I26" i="3"/>
  <c r="D33" i="3"/>
  <c r="D73" i="3" s="1"/>
  <c r="C25" i="3"/>
  <c r="H33" i="3"/>
  <c r="F28" i="3"/>
  <c r="E68" i="3" s="1"/>
  <c r="C33" i="3"/>
  <c r="C73" i="3" s="1"/>
  <c r="F33" i="3"/>
  <c r="E73" i="3" s="1"/>
  <c r="I42" i="3"/>
  <c r="E44" i="3"/>
  <c r="C44" i="3" s="1"/>
  <c r="B73" i="3"/>
  <c r="H40" i="3"/>
  <c r="C40" i="3"/>
  <c r="D40" i="3"/>
  <c r="D80" i="3" s="1"/>
  <c r="G40" i="3"/>
  <c r="F80" i="3" s="1"/>
  <c r="F40" i="3"/>
  <c r="E80" i="3" s="1"/>
  <c r="J40" i="3"/>
  <c r="H80" i="3" s="1"/>
  <c r="I40" i="3"/>
  <c r="B40" i="3"/>
  <c r="B66" i="3"/>
  <c r="B35" i="3"/>
  <c r="I35" i="3"/>
  <c r="C35" i="3"/>
  <c r="F35" i="3"/>
  <c r="E75" i="3" s="1"/>
  <c r="D35" i="3"/>
  <c r="D75" i="3" s="1"/>
  <c r="H35" i="3"/>
  <c r="J35" i="3"/>
  <c r="H75" i="3" s="1"/>
  <c r="G35" i="3"/>
  <c r="F75" i="3" s="1"/>
  <c r="B71" i="3"/>
  <c r="B76" i="3"/>
  <c r="F31" i="3"/>
  <c r="I34" i="3"/>
  <c r="J29" i="3"/>
  <c r="H69" i="3" s="1"/>
  <c r="I36" i="3"/>
  <c r="I27" i="3"/>
  <c r="G67" i="3" s="1"/>
  <c r="F25" i="3"/>
  <c r="E65" i="3" s="1"/>
  <c r="D42" i="3"/>
  <c r="D82" i="3" s="1"/>
  <c r="G39" i="3"/>
  <c r="F79" i="3" s="1"/>
  <c r="E79" i="3"/>
  <c r="D37" i="3"/>
  <c r="D77" i="3" s="1"/>
  <c r="G41" i="3"/>
  <c r="F81" i="3" s="1"/>
  <c r="J26" i="3"/>
  <c r="H66" i="3" s="1"/>
  <c r="G31" i="3"/>
  <c r="F71" i="3" s="1"/>
  <c r="H31" i="3"/>
  <c r="D26" i="3"/>
  <c r="D66" i="3" s="1"/>
  <c r="D31" i="3"/>
  <c r="D71" i="3" s="1"/>
  <c r="J33" i="3"/>
  <c r="H73" i="3" s="1"/>
  <c r="J27" i="3"/>
  <c r="H67" i="3" s="1"/>
  <c r="J37" i="3"/>
  <c r="H77" i="3" s="1"/>
  <c r="D41" i="3"/>
  <c r="D81" i="3" s="1"/>
  <c r="D34" i="3"/>
  <c r="D74" i="3" s="1"/>
  <c r="J41" i="3"/>
  <c r="H81" i="3" s="1"/>
  <c r="B38" i="3"/>
  <c r="I39" i="3"/>
  <c r="D29" i="3"/>
  <c r="D69" i="3" s="1"/>
  <c r="B42" i="3"/>
  <c r="F34" i="3"/>
  <c r="E74" i="3" s="1"/>
  <c r="I31" i="3"/>
  <c r="F30" i="3"/>
  <c r="C42" i="3"/>
  <c r="F32" i="3"/>
  <c r="E72" i="3" s="1"/>
  <c r="B41" i="3"/>
  <c r="F37" i="3"/>
  <c r="E77" i="3" s="1"/>
  <c r="F36" i="3"/>
  <c r="E76" i="3" s="1"/>
  <c r="J36" i="3"/>
  <c r="H76" i="3" s="1"/>
  <c r="B25" i="3"/>
  <c r="H37" i="3"/>
  <c r="D30" i="3"/>
  <c r="D70" i="3" s="1"/>
  <c r="H30" i="3"/>
  <c r="J43" i="3"/>
  <c r="H83" i="3" s="1"/>
  <c r="H36" i="3"/>
  <c r="D38" i="3"/>
  <c r="D78" i="3" s="1"/>
  <c r="H42" i="3"/>
  <c r="G82" i="3" s="1"/>
  <c r="G27" i="3"/>
  <c r="F67" i="3" s="1"/>
  <c r="H38" i="3"/>
  <c r="G43" i="3"/>
  <c r="F83" i="3" s="1"/>
  <c r="J31" i="3"/>
  <c r="H71" i="3" s="1"/>
  <c r="G42" i="3"/>
  <c r="F82" i="3" s="1"/>
  <c r="C37" i="3"/>
  <c r="C36" i="3"/>
  <c r="C76" i="3" s="1"/>
  <c r="F43" i="3"/>
  <c r="E83" i="3" s="1"/>
  <c r="H25" i="3"/>
  <c r="B34" i="3"/>
  <c r="B29" i="3"/>
  <c r="G34" i="3"/>
  <c r="F74" i="3" s="1"/>
  <c r="B43" i="3"/>
  <c r="E71" i="3"/>
  <c r="I30" i="3"/>
  <c r="C28" i="3"/>
  <c r="B37" i="3"/>
  <c r="I38" i="3"/>
  <c r="F41" i="3"/>
  <c r="E81" i="3" s="1"/>
  <c r="D43" i="3"/>
  <c r="D83" i="3" s="1"/>
  <c r="B27" i="3"/>
  <c r="F26" i="3"/>
  <c r="E66" i="3" s="1"/>
  <c r="H26" i="3"/>
  <c r="J34" i="3"/>
  <c r="H74" i="3" s="1"/>
  <c r="H41" i="3"/>
  <c r="G81" i="3" s="1"/>
  <c r="G26" i="3"/>
  <c r="F66" i="3" s="1"/>
  <c r="G28" i="3"/>
  <c r="F68" i="3" s="1"/>
  <c r="J32" i="3"/>
  <c r="H72" i="3" s="1"/>
  <c r="D25" i="3"/>
  <c r="D65" i="3" s="1"/>
  <c r="H34" i="3"/>
  <c r="D28" i="3"/>
  <c r="D68" i="3" s="1"/>
  <c r="J38" i="3"/>
  <c r="H78" i="3" s="1"/>
  <c r="G29" i="3"/>
  <c r="F69" i="3" s="1"/>
  <c r="C31" i="3"/>
  <c r="C71" i="3" s="1"/>
  <c r="C30" i="3"/>
  <c r="I32" i="3"/>
  <c r="H29" i="3"/>
  <c r="I29" i="3"/>
  <c r="D39" i="3"/>
  <c r="D79" i="3" s="1"/>
  <c r="I43" i="3"/>
  <c r="G83" i="3" s="1"/>
  <c r="F27" i="3"/>
  <c r="E67" i="3" s="1"/>
  <c r="H32" i="3"/>
  <c r="B39" i="3"/>
  <c r="J39" i="3"/>
  <c r="H79" i="3" s="1"/>
  <c r="C26" i="3"/>
  <c r="C66" i="3" s="1"/>
  <c r="B32" i="3"/>
  <c r="G33" i="3"/>
  <c r="F73" i="3" s="1"/>
  <c r="D32" i="3"/>
  <c r="D72" i="3" s="1"/>
  <c r="E70" i="3"/>
  <c r="C27" i="3"/>
  <c r="B30" i="3"/>
  <c r="J25" i="3"/>
  <c r="H65" i="3" s="1"/>
  <c r="B28" i="3"/>
  <c r="J30" i="3"/>
  <c r="H70" i="3" s="1"/>
  <c r="H28" i="3"/>
  <c r="G68" i="3" l="1"/>
  <c r="G65" i="3"/>
  <c r="G66" i="3"/>
  <c r="F44" i="3"/>
  <c r="E84" i="3" s="1"/>
  <c r="B44" i="3"/>
  <c r="B84" i="3" s="1"/>
  <c r="H44" i="3"/>
  <c r="G44" i="3"/>
  <c r="F84" i="3" s="1"/>
  <c r="G77" i="3"/>
  <c r="G79" i="3"/>
  <c r="G72" i="3"/>
  <c r="G76" i="3"/>
  <c r="D44" i="3"/>
  <c r="D84" i="3" s="1"/>
  <c r="G70" i="3"/>
  <c r="J44" i="3"/>
  <c r="H84" i="3" s="1"/>
  <c r="I44" i="3"/>
  <c r="G78" i="3"/>
  <c r="G71" i="3"/>
  <c r="E45" i="3"/>
  <c r="B45" i="3" s="1"/>
  <c r="G73" i="3"/>
  <c r="B82" i="3"/>
  <c r="C82" i="3"/>
  <c r="B83" i="3"/>
  <c r="C83" i="3"/>
  <c r="B70" i="3"/>
  <c r="C70" i="3"/>
  <c r="C81" i="3"/>
  <c r="B81" i="3"/>
  <c r="B72" i="3"/>
  <c r="C72" i="3"/>
  <c r="B69" i="3"/>
  <c r="C69" i="3"/>
  <c r="C74" i="3"/>
  <c r="B74" i="3"/>
  <c r="B75" i="3"/>
  <c r="C75" i="3"/>
  <c r="G69" i="3"/>
  <c r="C77" i="3"/>
  <c r="B77" i="3"/>
  <c r="B65" i="3"/>
  <c r="C65" i="3"/>
  <c r="B78" i="3"/>
  <c r="C78" i="3"/>
  <c r="G74" i="3"/>
  <c r="B67" i="3"/>
  <c r="C67" i="3"/>
  <c r="G75" i="3"/>
  <c r="C79" i="3"/>
  <c r="B79" i="3"/>
  <c r="C68" i="3"/>
  <c r="B68" i="3"/>
  <c r="B80" i="3"/>
  <c r="C80" i="3"/>
  <c r="G80" i="3"/>
  <c r="C84" i="3" l="1"/>
  <c r="G84" i="3"/>
  <c r="H45" i="3"/>
  <c r="G45" i="3"/>
  <c r="F85" i="3" s="1"/>
  <c r="E46" i="3"/>
  <c r="C45" i="3"/>
  <c r="C85" i="3" s="1"/>
  <c r="J45" i="3"/>
  <c r="H85" i="3" s="1"/>
  <c r="F45" i="3"/>
  <c r="E85" i="3" s="1"/>
  <c r="D45" i="3"/>
  <c r="D85" i="3" s="1"/>
  <c r="I45" i="3"/>
  <c r="B85" i="3"/>
  <c r="G85" i="3" l="1"/>
  <c r="J46" i="3"/>
  <c r="H86" i="3" s="1"/>
  <c r="H46" i="3"/>
  <c r="F46" i="3"/>
  <c r="E86" i="3" s="1"/>
  <c r="I46" i="3"/>
  <c r="C46" i="3"/>
  <c r="B46" i="3"/>
  <c r="E47" i="3"/>
  <c r="J47" i="3" s="1"/>
  <c r="H87" i="3" s="1"/>
  <c r="G46" i="3"/>
  <c r="F86" i="3" s="1"/>
  <c r="D46" i="3"/>
  <c r="D86" i="3" s="1"/>
  <c r="C86" i="3" l="1"/>
  <c r="C47" i="3"/>
  <c r="B86" i="3"/>
  <c r="I47" i="3"/>
  <c r="F47" i="3"/>
  <c r="E87" i="3" s="1"/>
  <c r="D47" i="3"/>
  <c r="D87" i="3" s="1"/>
  <c r="G86" i="3"/>
  <c r="E48" i="3"/>
  <c r="J48" i="3" s="1"/>
  <c r="H88" i="3" s="1"/>
  <c r="G47" i="3"/>
  <c r="F87" i="3" s="1"/>
  <c r="B47" i="3"/>
  <c r="B87" i="3" s="1"/>
  <c r="H47" i="3"/>
  <c r="G87" i="3" l="1"/>
  <c r="C87" i="3"/>
  <c r="B48" i="3"/>
  <c r="B88" i="3" s="1"/>
  <c r="C48" i="3"/>
  <c r="I48" i="3"/>
  <c r="D48" i="3"/>
  <c r="D88" i="3" s="1"/>
  <c r="E49" i="3"/>
  <c r="G49" i="3" s="1"/>
  <c r="F89" i="3" s="1"/>
  <c r="G48" i="3"/>
  <c r="F88" i="3" s="1"/>
  <c r="F48" i="3"/>
  <c r="E88" i="3" s="1"/>
  <c r="H48" i="3"/>
  <c r="C88" i="3" l="1"/>
  <c r="G88" i="3"/>
  <c r="E50" i="3"/>
  <c r="F50" i="3" s="1"/>
  <c r="E90" i="3" s="1"/>
  <c r="H49" i="3"/>
  <c r="C49" i="3"/>
  <c r="I49" i="3"/>
  <c r="J49" i="3"/>
  <c r="H89" i="3" s="1"/>
  <c r="D49" i="3"/>
  <c r="D89" i="3" s="1"/>
  <c r="F49" i="3"/>
  <c r="E89" i="3" s="1"/>
  <c r="B49" i="3"/>
  <c r="B89" i="3" s="1"/>
  <c r="G89" i="3" l="1"/>
  <c r="E51" i="3"/>
  <c r="I51" i="3" s="1"/>
  <c r="G50" i="3"/>
  <c r="F90" i="3" s="1"/>
  <c r="B50" i="3"/>
  <c r="B90" i="3" s="1"/>
  <c r="J50" i="3"/>
  <c r="H90" i="3" s="1"/>
  <c r="C89" i="3"/>
  <c r="C50" i="3"/>
  <c r="H50" i="3"/>
  <c r="D50" i="3"/>
  <c r="D90" i="3" s="1"/>
  <c r="I50" i="3"/>
  <c r="C90" i="3" l="1"/>
  <c r="C51" i="3"/>
  <c r="F51" i="3"/>
  <c r="E91" i="3" s="1"/>
  <c r="H51" i="3"/>
  <c r="G91" i="3" s="1"/>
  <c r="J51" i="3"/>
  <c r="H91" i="3" s="1"/>
  <c r="D51" i="3"/>
  <c r="D91" i="3" s="1"/>
  <c r="G51" i="3"/>
  <c r="F91" i="3" s="1"/>
  <c r="G90" i="3"/>
  <c r="B51" i="3"/>
  <c r="B91" i="3" s="1"/>
  <c r="E52" i="3"/>
  <c r="H52" i="3" s="1"/>
  <c r="E53" i="3" l="1"/>
  <c r="I53" i="3" s="1"/>
  <c r="D52" i="3"/>
  <c r="D92" i="3" s="1"/>
  <c r="C52" i="3"/>
  <c r="C91" i="3"/>
  <c r="B52" i="3"/>
  <c r="I52" i="3"/>
  <c r="G92" i="3" s="1"/>
  <c r="G52" i="3"/>
  <c r="F92" i="3" s="1"/>
  <c r="J52" i="3"/>
  <c r="H92" i="3" s="1"/>
  <c r="F52" i="3"/>
  <c r="E92" i="3" s="1"/>
  <c r="C92" i="3" l="1"/>
  <c r="E54" i="3"/>
  <c r="D54" i="3" s="1"/>
  <c r="D94" i="3" s="1"/>
  <c r="G53" i="3"/>
  <c r="F93" i="3" s="1"/>
  <c r="D53" i="3"/>
  <c r="D93" i="3" s="1"/>
  <c r="C53" i="3"/>
  <c r="H53" i="3"/>
  <c r="G93" i="3" s="1"/>
  <c r="J53" i="3"/>
  <c r="H93" i="3" s="1"/>
  <c r="B53" i="3"/>
  <c r="B93" i="3" s="1"/>
  <c r="F53" i="3"/>
  <c r="E93" i="3" s="1"/>
  <c r="B92" i="3"/>
  <c r="E55" i="3" l="1"/>
  <c r="I55" i="3" s="1"/>
  <c r="B54" i="3"/>
  <c r="B94" i="3" s="1"/>
  <c r="G54" i="3"/>
  <c r="F94" i="3" s="1"/>
  <c r="C54" i="3"/>
  <c r="F54" i="3"/>
  <c r="E94" i="3" s="1"/>
  <c r="J54" i="3"/>
  <c r="H94" i="3" s="1"/>
  <c r="H54" i="3"/>
  <c r="I54" i="3"/>
  <c r="C93" i="3"/>
  <c r="C94" i="3" l="1"/>
  <c r="G55" i="3"/>
  <c r="F95" i="3" s="1"/>
  <c r="J55" i="3"/>
  <c r="H95" i="3" s="1"/>
  <c r="E56" i="3"/>
  <c r="C56" i="3" s="1"/>
  <c r="H55" i="3"/>
  <c r="G95" i="3" s="1"/>
  <c r="G94" i="3"/>
  <c r="B55" i="3"/>
  <c r="B95" i="3" s="1"/>
  <c r="D55" i="3"/>
  <c r="D95" i="3" s="1"/>
  <c r="C55" i="3"/>
  <c r="F55" i="3"/>
  <c r="E95" i="3" s="1"/>
  <c r="G56" i="3" l="1"/>
  <c r="F96" i="3" s="1"/>
  <c r="F56" i="3"/>
  <c r="E96" i="3" s="1"/>
  <c r="I56" i="3"/>
  <c r="D56" i="3"/>
  <c r="D96" i="3" s="1"/>
  <c r="H56" i="3"/>
  <c r="C95" i="3"/>
  <c r="J56" i="3"/>
  <c r="H96" i="3" s="1"/>
  <c r="B56" i="3"/>
  <c r="C96" i="3" s="1"/>
  <c r="E57" i="3"/>
  <c r="J57" i="3" s="1"/>
  <c r="H97" i="3" s="1"/>
  <c r="G96" i="3" l="1"/>
  <c r="D57" i="3"/>
  <c r="D97" i="3" s="1"/>
  <c r="G57" i="3"/>
  <c r="F97" i="3" s="1"/>
  <c r="C57" i="3"/>
  <c r="B96" i="3"/>
  <c r="B57" i="3"/>
  <c r="B97" i="3" s="1"/>
  <c r="F57" i="3"/>
  <c r="E97" i="3" s="1"/>
  <c r="I57" i="3"/>
  <c r="H57" i="3"/>
  <c r="E58" i="3"/>
  <c r="E59" i="3" s="1"/>
  <c r="F69" i="12" s="1"/>
  <c r="F70" i="12" l="1"/>
  <c r="F69" i="7"/>
  <c r="F70" i="7" s="1"/>
  <c r="F81" i="7" s="1"/>
  <c r="G97" i="3"/>
  <c r="C97" i="3"/>
  <c r="B58" i="3"/>
  <c r="B98" i="3" s="1"/>
  <c r="D58" i="3"/>
  <c r="D98" i="3" s="1"/>
  <c r="H58" i="3"/>
  <c r="G58" i="3"/>
  <c r="F98" i="3" s="1"/>
  <c r="J58" i="3"/>
  <c r="H98" i="3" s="1"/>
  <c r="I58" i="3"/>
  <c r="C58" i="3"/>
  <c r="F58" i="3"/>
  <c r="E98" i="3" s="1"/>
  <c r="G59" i="3"/>
  <c r="F99" i="3" s="1"/>
  <c r="B59" i="3"/>
  <c r="D59" i="3"/>
  <c r="D99" i="3" s="1"/>
  <c r="C59" i="3"/>
  <c r="F59" i="3"/>
  <c r="E99" i="3" s="1"/>
  <c r="J59" i="3"/>
  <c r="H99" i="3" s="1"/>
  <c r="H59" i="3"/>
  <c r="I59" i="3"/>
  <c r="G78" i="12" l="1"/>
  <c r="F78" i="12"/>
  <c r="G78" i="7"/>
  <c r="F78" i="7"/>
  <c r="C98" i="3"/>
  <c r="G98" i="3"/>
  <c r="C99" i="3"/>
  <c r="B99" i="3"/>
  <c r="G99" i="3"/>
  <c r="F79" i="12" l="1"/>
  <c r="F8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Unertl</author>
  </authors>
  <commentList>
    <comment ref="B5" authorId="0" shapeId="0" xr:uid="{2483C80B-97C0-4E96-A673-08AC12B325DD}">
      <text>
        <r>
          <rPr>
            <b/>
            <sz val="9"/>
            <color indexed="81"/>
            <rFont val="Tahoma"/>
            <family val="2"/>
          </rPr>
          <t>John Unertl:</t>
        </r>
        <r>
          <rPr>
            <sz val="9"/>
            <color indexed="81"/>
            <rFont val="Tahoma"/>
            <family val="2"/>
          </rPr>
          <t xml:space="preserve">
In RPM, go to Buildings, Units, Event Screen. Rent Floor Date is on the Summary Screen. Generally, only important for properties that are less than 4 years where Income limits have decreased.</t>
        </r>
      </text>
    </comment>
    <comment ref="B6" authorId="0" shapeId="0" xr:uid="{DB4F5169-E738-49C8-876C-C37C37684B95}">
      <text>
        <r>
          <rPr>
            <b/>
            <sz val="9"/>
            <color indexed="81"/>
            <rFont val="Tahoma"/>
            <family val="2"/>
          </rPr>
          <t>John Unertl:</t>
        </r>
        <r>
          <rPr>
            <sz val="9"/>
            <color indexed="81"/>
            <rFont val="Tahoma"/>
            <family val="2"/>
          </rPr>
          <t xml:space="preserve">
In RPM on Project Central Home screen. (Note: if this is a mulitple building project with multiple project groups that have different 1st building PISD dates, then special care must be used.)</t>
        </r>
      </text>
    </comment>
    <comment ref="E42" authorId="0" shapeId="0" xr:uid="{54496F7E-6AD1-4146-BB0F-B82C67001F1F}">
      <text>
        <r>
          <rPr>
            <b/>
            <sz val="8"/>
            <color indexed="81"/>
            <rFont val="Tahoma"/>
            <family val="2"/>
          </rPr>
          <t>John Unertl:</t>
        </r>
        <r>
          <rPr>
            <sz val="8"/>
            <color indexed="81"/>
            <rFont val="Tahoma"/>
            <family val="2"/>
          </rPr>
          <t xml:space="preserve">
This If formula was used when state counties were grouped as counties. Obsolete when listed all counties.</t>
        </r>
      </text>
    </comment>
  </commentList>
</comments>
</file>

<file path=xl/sharedStrings.xml><?xml version="1.0" encoding="utf-8"?>
<sst xmlns="http://schemas.openxmlformats.org/spreadsheetml/2006/main" count="673" uniqueCount="281">
  <si>
    <t>TENANT INCOME CERTIFICATION AFFIDAVIT</t>
  </si>
  <si>
    <t>PART I. DEVELOPMENT DATA</t>
  </si>
  <si>
    <t>Address:</t>
  </si>
  <si>
    <t>County:</t>
  </si>
  <si>
    <t>Unit No.</t>
  </si>
  <si>
    <t>#Bedrooms:</t>
  </si>
  <si>
    <t>PART II. HOUSEHOLD COMPOSITION</t>
  </si>
  <si>
    <t>HH Mbr #</t>
  </si>
  <si>
    <t>Last Name</t>
  </si>
  <si>
    <t>Relationship to Head of Household</t>
  </si>
  <si>
    <t>Date of Birth</t>
  </si>
  <si>
    <t>(A)</t>
  </si>
  <si>
    <t>(B)</t>
  </si>
  <si>
    <t>Income Type</t>
  </si>
  <si>
    <t>Pay</t>
  </si>
  <si>
    <t>Period</t>
  </si>
  <si>
    <t>Hours</t>
  </si>
  <si>
    <t>Annual Amt</t>
  </si>
  <si>
    <t>Employment</t>
  </si>
  <si>
    <t>TOTALS</t>
  </si>
  <si>
    <t>PART IV. INCOME FROM ASSETS</t>
  </si>
  <si>
    <t>Asset Type</t>
  </si>
  <si>
    <t>Cash Value</t>
  </si>
  <si>
    <t>Int. rate</t>
  </si>
  <si>
    <t>Income</t>
  </si>
  <si>
    <t>ASSETS TOTAL</t>
  </si>
  <si>
    <t>TOTAL ANNUAL INCOME</t>
  </si>
  <si>
    <t>HOUSEHOLD CERTIFICATION &amp; SIGNATURES</t>
  </si>
  <si>
    <t xml:space="preserve">Under penalties of perjury, I/we certify that the information presented in this Certification is true and accurate to the best of my/our knowledge and belief. The undersigned further understands that providing false representations herein constitutes an act of fraud. False, misleading or incomplete information may result in the termination of the lease agreement. </t>
  </si>
  <si>
    <t>__________________________________</t>
  </si>
  <si>
    <t>Signature</t>
  </si>
  <si>
    <t>Date</t>
  </si>
  <si>
    <t>________</t>
  </si>
  <si>
    <t>PART V. DETERMINATION OF INCOME ELIGIBILITY</t>
  </si>
  <si>
    <t>TOTAL ANNUAL HOUSEHOLD INCOME FR4OM ALL SOURCES</t>
  </si>
  <si>
    <t>Current Income Limit per Family Size:</t>
  </si>
  <si>
    <t>Household Income Qualified</t>
  </si>
  <si>
    <t>Tenant Paid Rent</t>
  </si>
  <si>
    <t>Utility Allowance</t>
  </si>
  <si>
    <t>Rental Assistance</t>
  </si>
  <si>
    <t>Other non-optional charges and mandatory fees</t>
  </si>
  <si>
    <t>Gross Rent</t>
  </si>
  <si>
    <t>Household Rent Qualified</t>
  </si>
  <si>
    <t>Maximum Rent Limit</t>
  </si>
  <si>
    <t>Household Qualified to Move-in</t>
  </si>
  <si>
    <t>SIGNATURE OF OWNER REPRESENTATIVE</t>
  </si>
  <si>
    <t>___________________________________</t>
  </si>
  <si>
    <t>DATE</t>
  </si>
  <si>
    <t>________________</t>
  </si>
  <si>
    <t>SS - Gross Federal</t>
  </si>
  <si>
    <t>Move-In Date</t>
  </si>
  <si>
    <t>Property:</t>
  </si>
  <si>
    <t>First Name / Initial</t>
  </si>
  <si>
    <t>The information on this form will be used to determine maximum income eligibility. I/we have provided for each person(s) set forth in Part II acceptable verification of current anticipated annual income. I/we agree to notify the landlord immediately upon any member of the household moving out of the unit or any new member moving in.</t>
  </si>
  <si>
    <t xml:space="preserve">Based on the representations herein and upon the proofs and documentation required to be submitted, the individual(s) named in Part II of this Tenant Income Certification is/are eligible under the provisions of Act 15 or Act 18, as amended, and the Land Use Restriction Agreement (if applicable), to live in a unit in this Project. </t>
  </si>
  <si>
    <t>Savings Acct</t>
  </si>
  <si>
    <t>Real Estate</t>
  </si>
  <si>
    <t>or Actual $</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</si>
  <si>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</si>
  <si>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</si>
  <si>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</si>
  <si>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</si>
  <si>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</si>
  <si>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</si>
  <si>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</si>
  <si>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</si>
  <si>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</si>
  <si>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</si>
  <si>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</si>
  <si>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</si>
  <si>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</si>
  <si>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</si>
  <si>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</si>
  <si>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</si>
  <si>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</si>
  <si>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</si>
  <si>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</si>
  <si>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</si>
  <si>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</si>
  <si>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</si>
  <si>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</si>
  <si>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</si>
  <si>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</si>
  <si>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</si>
  <si>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</si>
  <si>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</si>
  <si>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</si>
  <si>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</si>
  <si>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</si>
  <si>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</si>
  <si>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</si>
  <si>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</si>
  <si>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</si>
  <si>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</si>
  <si>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</si>
  <si>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</si>
  <si>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</si>
  <si>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</si>
  <si>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</si>
  <si>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</si>
  <si>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</si>
  <si>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</si>
  <si>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</si>
  <si>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</si>
  <si>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</si>
  <si>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</si>
  <si>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</si>
  <si>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</si>
  <si>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</si>
  <si>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</si>
  <si>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</si>
  <si>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</si>
  <si>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</si>
  <si>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</si>
  <si>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</si>
  <si>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</si>
  <si>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</si>
  <si>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ST. CROIX</t>
  </si>
  <si>
    <t>TAYLOR</t>
  </si>
  <si>
    <t>TREMPEALEAU</t>
  </si>
  <si>
    <t>VERNON</t>
  </si>
  <si>
    <t>VILAS</t>
  </si>
  <si>
    <t>WALWORTH</t>
  </si>
  <si>
    <t>WASHBURN</t>
  </si>
  <si>
    <t>WASHINGTON</t>
  </si>
  <si>
    <t>WAUKESHA</t>
  </si>
  <si>
    <t>WAUPACA</t>
  </si>
  <si>
    <t>WAUSHARA</t>
  </si>
  <si>
    <t>WINNEBAGO</t>
  </si>
  <si>
    <t>WOOD</t>
  </si>
  <si>
    <t>1/1/1987</t>
  </si>
  <si>
    <t>5/1/1991</t>
  </si>
  <si>
    <t>4/16/1992</t>
  </si>
  <si>
    <t>5/5/1993</t>
  </si>
  <si>
    <t>5/31/1994</t>
  </si>
  <si>
    <t>1/18/1995</t>
  </si>
  <si>
    <t>12/7/1995</t>
  </si>
  <si>
    <t>12/27/1996</t>
  </si>
  <si>
    <t>1/7/1998</t>
  </si>
  <si>
    <t>1/27/1999</t>
  </si>
  <si>
    <t>3/9/2000</t>
  </si>
  <si>
    <t>4/6/2001</t>
  </si>
  <si>
    <t>1/31/2002</t>
  </si>
  <si>
    <t>2/20/2003</t>
  </si>
  <si>
    <t>1/28/2004</t>
  </si>
  <si>
    <t>2/11/2005</t>
  </si>
  <si>
    <t>3/8/2006</t>
  </si>
  <si>
    <t>3/20/2007</t>
  </si>
  <si>
    <t>2/13/2008</t>
  </si>
  <si>
    <t>3/19/2009</t>
  </si>
  <si>
    <t>5/14/2010</t>
  </si>
  <si>
    <t>5/31/2011</t>
  </si>
  <si>
    <t>12/1/2011</t>
  </si>
  <si>
    <t>12/4/2012</t>
  </si>
  <si>
    <t>12/18/2013</t>
  </si>
  <si>
    <t>3/6/2015</t>
  </si>
  <si>
    <t>3/28/2016</t>
  </si>
  <si>
    <t>4/14/2017</t>
  </si>
  <si>
    <t>4/1/2018</t>
  </si>
  <si>
    <t>4/24/2019</t>
  </si>
  <si>
    <t>4/1/2020</t>
  </si>
  <si>
    <t>4/1/2021</t>
  </si>
  <si>
    <t>4/18/2022</t>
  </si>
  <si>
    <t>5/15/2023</t>
  </si>
  <si>
    <t>4/1/2024</t>
  </si>
  <si>
    <t/>
  </si>
  <si>
    <t>Project Information</t>
  </si>
  <si>
    <t>N</t>
  </si>
  <si>
    <t>Eligible Basis:</t>
  </si>
  <si>
    <t>Garage</t>
  </si>
  <si>
    <t>Cable</t>
  </si>
  <si>
    <t>Washer/Dryer</t>
  </si>
  <si>
    <t>Default</t>
  </si>
  <si>
    <t>Enter default period for calculation of income</t>
  </si>
  <si>
    <t>Set Aside %</t>
  </si>
  <si>
    <t>Usually 12 months or 52 weeks</t>
  </si>
  <si>
    <t>County</t>
  </si>
  <si>
    <t>Enter county</t>
  </si>
  <si>
    <t>Hold Harmless</t>
  </si>
  <si>
    <t>Bedroom</t>
  </si>
  <si>
    <t>Eff</t>
  </si>
  <si>
    <t>Automatic County Input</t>
  </si>
  <si>
    <t>SA</t>
  </si>
  <si>
    <t>Address</t>
  </si>
  <si>
    <t>Household Relationship</t>
  </si>
  <si>
    <t>Head of Household</t>
  </si>
  <si>
    <t>Adult co-tenant</t>
  </si>
  <si>
    <t>Child</t>
  </si>
  <si>
    <t>Live-in caretaker</t>
  </si>
  <si>
    <t>Spouse</t>
  </si>
  <si>
    <t>Foster child(ren)/adults(s)</t>
  </si>
  <si>
    <t>Other</t>
  </si>
  <si>
    <t>List used for Income &amp; Asset Identification.</t>
  </si>
  <si>
    <t>Do not add new items to the ends of the lists. Insert a blank line in the middle to add to the list.</t>
  </si>
  <si>
    <t>Income_Description</t>
  </si>
  <si>
    <t>SSI - Gross Federal</t>
  </si>
  <si>
    <t>State SSI</t>
  </si>
  <si>
    <t>Pension</t>
  </si>
  <si>
    <t>W-2</t>
  </si>
  <si>
    <t>Child Support</t>
  </si>
  <si>
    <t>Housing Auth Verified</t>
  </si>
  <si>
    <t>Asset_Descriptons</t>
  </si>
  <si>
    <t>CD</t>
  </si>
  <si>
    <t>Stocks &amp; Bonds</t>
  </si>
  <si>
    <t>Money Market</t>
  </si>
  <si>
    <t>Cash on Hand</t>
  </si>
  <si>
    <t>Trusts - Revocable</t>
  </si>
  <si>
    <t>Safe Deposit Box</t>
  </si>
  <si>
    <t>Checking Acct</t>
  </si>
  <si>
    <t>Treasury Bills</t>
  </si>
  <si>
    <t>Lump sum receipts</t>
  </si>
  <si>
    <t>Invest. Personal Pro.</t>
  </si>
  <si>
    <t>Mortgages (Neg. value)</t>
  </si>
  <si>
    <t>Emp. Overtime</t>
  </si>
  <si>
    <t>Bonus/Commision/Tips</t>
  </si>
  <si>
    <t>Self employment</t>
  </si>
  <si>
    <t>Monitary Gifts</t>
  </si>
  <si>
    <t>Scholarships less exp.</t>
  </si>
  <si>
    <t>Alimony</t>
  </si>
  <si>
    <t>Unemployement</t>
  </si>
  <si>
    <t>Military</t>
  </si>
  <si>
    <t>Life Insurance (Acc. value)</t>
  </si>
  <si>
    <t>TIC-Additional Income / Asset Page</t>
  </si>
  <si>
    <t>Additional from page 3</t>
  </si>
  <si>
    <t>Add'l from pg 3</t>
  </si>
  <si>
    <t>Additional Assets</t>
  </si>
  <si>
    <t xml:space="preserve">Additional Income </t>
  </si>
  <si>
    <t xml:space="preserve">1234 Hickory Lane </t>
  </si>
  <si>
    <t>Dt Award Ltr</t>
  </si>
  <si>
    <t>Dt Loan Closed</t>
  </si>
  <si>
    <t>Project Name</t>
  </si>
  <si>
    <t>Enter Set Aside for project (100%)</t>
  </si>
  <si>
    <t>Enter Date Placed-in-Service Date for Program</t>
  </si>
  <si>
    <t>Enter Date of Award Letter to establish Rent Floor.</t>
  </si>
  <si>
    <t>HUD Asset Threshold</t>
  </si>
  <si>
    <t>HUD Rate</t>
  </si>
  <si>
    <t>Effective Date</t>
  </si>
  <si>
    <t>Default Period</t>
  </si>
  <si>
    <t>HUD Threshold</t>
  </si>
  <si>
    <t>HUD Passbook</t>
  </si>
  <si>
    <t>EnterCounty&amp;Defaults Tab</t>
  </si>
  <si>
    <t>Enter Project information</t>
  </si>
  <si>
    <t>Enter the Date of the Award Letter. This will establish the Rent Floor. In the event Income/Rents Limits decrease before the Project is Placed-in-Service, the Rent will never fall below the Rent on this date.</t>
  </si>
  <si>
    <t>Enter the Date the Loan closes. This will establish the the Floor for the Income Limits in the event future Income/Rent Limits decrease.</t>
  </si>
  <si>
    <t>TIC</t>
  </si>
  <si>
    <t>Part I, enter Date of Move-in, Unit number and number of bedrooms.</t>
  </si>
  <si>
    <t>Part II, enter all household member names, Relationship to Head of Household from Dropdown and Date of Birth</t>
  </si>
  <si>
    <t>Names entered and relationship will determine eligible household members for Income Limit.</t>
  </si>
  <si>
    <t>Part III</t>
  </si>
  <si>
    <t>Enter Income Source from Dropdown List</t>
  </si>
  <si>
    <t>Enter Pay Rate, Period and Hour per Period, as appropriate. If entering annual amount, then enter 1 for period.</t>
  </si>
  <si>
    <t>Part IV</t>
  </si>
  <si>
    <t>Enter asset Type, Balance</t>
  </si>
  <si>
    <t>Enter Interest rate or Annual Earnings. If left blank, asset will be treated as an asset that does not have any earnings and will be imputed if Total Assets are above the Imputed Asset Threshold.</t>
  </si>
  <si>
    <t>If there are not enough rows, enter additional Income on Page 3 Tab</t>
  </si>
  <si>
    <t>If there are not enough rows, enter additional Assets on Page 3 Tab</t>
  </si>
  <si>
    <t>Have all adult household members sign and date the TIC</t>
  </si>
  <si>
    <t>Part V</t>
  </si>
  <si>
    <t>Enter the tenant paid rent, Utility Allowance, Rental Assistance and Non-optional charges.</t>
  </si>
  <si>
    <t>Verify the household qualifies under the Income and Rent Restrictions.</t>
  </si>
  <si>
    <t>Owner or owner representative signs and dates the form.</t>
  </si>
  <si>
    <t>Clearing the TIC and Page 3 forms</t>
  </si>
  <si>
    <t>Once this information is entered, there is no further need to update this Tab for this project.</t>
  </si>
  <si>
    <t>Admin Notes</t>
  </si>
  <si>
    <t>WHEDA will update the form as necessary.</t>
  </si>
  <si>
    <t>There are 2 hidden tabs for updating the income/rent and HUD Imputed Assets/Passbook Rate.</t>
  </si>
  <si>
    <t>Right click on any tab to update these tabs.</t>
  </si>
  <si>
    <t>Click on Formulas, Name Manager to update the definition range for Income/Rent</t>
  </si>
  <si>
    <t>Main Street Apartments</t>
  </si>
  <si>
    <t>PART III. GROSS ANNUAL INCOME</t>
  </si>
  <si>
    <t>Smith</t>
  </si>
  <si>
    <t>Martin</t>
  </si>
  <si>
    <t>Lois</t>
  </si>
  <si>
    <t>Unborn child</t>
  </si>
  <si>
    <t>If entering an unborn child to count toward eligibility, enter a last name and select "Unborn child" from the dropdown.</t>
  </si>
  <si>
    <t>HERA Project</t>
  </si>
  <si>
    <t>Enter Y if project uses the HERA Limit</t>
  </si>
  <si>
    <t>Frank</t>
  </si>
  <si>
    <t>Mildred</t>
  </si>
  <si>
    <t>Harry</t>
  </si>
  <si>
    <t>After printing the form, delete all cells in the appropriate white areas. Note: all columns that can not be deleted are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</si>
</sst>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General_)"/>
    <numFmt numFmtId="165" formatCode="_(* #,##0_);_(* \(#,##0\);_(* &quot;-&quot;??_);_(@_)"/>
    <numFmt numFmtId="166" formatCode="m/d/yyyy;@"/>
    <numFmt numFmtId="167" formatCode="0.00_)"/>
    <numFmt numFmtId="168"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name val="Helv"/>
    </font>
    <font>
      <sz val="10"/>
      <color indexed="12"/>
      <name val="Helv"/>
    </font>
    <font>
      <sz val="10"/>
      <name val="Helv"/>
    </font>
    <font>
      <sz val="9"/>
      <color theme="1"/>
      <name val="Calibri"/>
      <family val="2"/>
      <scheme val="minor"/>
    </font>
    <font>
      <sz val="8"/>
      <color theme="1"/>
      <name val="Calibri"/>
      <family val="2"/>
      <scheme val="minor"/>
    </font>
    <font>
      <b/>
      <sz val="14"/>
      <color theme="1"/>
      <name val="Calibri"/>
      <family val="2"/>
      <scheme val="minor"/>
    </font>
    <font>
      <sz val="10"/>
      <color indexed="8"/>
      <name val="Arial"/>
      <family val="2"/>
    </font>
    <font>
      <sz val="10"/>
      <name val="Arial"/>
      <family val="2"/>
    </font>
    <font>
      <sz val="10"/>
      <color rgb="FFFF0000"/>
      <name val="Helv"/>
    </font>
    <font>
      <b/>
      <sz val="9"/>
      <color indexed="81"/>
      <name val="Tahoma"/>
      <family val="2"/>
    </font>
    <font>
      <sz val="9"/>
      <color indexed="81"/>
      <name val="Tahoma"/>
      <family val="2"/>
    </font>
    <font>
      <b/>
      <sz val="8"/>
      <color indexed="81"/>
      <name val="Tahoma"/>
      <family val="2"/>
    </font>
    <font>
      <sz val="8"/>
      <color indexed="81"/>
      <name val="Tahoma"/>
      <family val="2"/>
    </font>
    <font>
      <sz val="11"/>
      <color theme="0" tint="-0.14999847407452621"/>
      <name val="Calibri"/>
      <family val="2"/>
      <scheme val="minor"/>
    </font>
    <font>
      <b/>
      <sz val="16"/>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indexed="2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ck">
        <color indexed="64"/>
      </left>
      <right/>
      <top/>
      <bottom/>
      <diagonal/>
    </border>
    <border>
      <left/>
      <right/>
      <top style="thin">
        <color indexed="64"/>
      </top>
      <bottom style="thin">
        <color indexed="64"/>
      </bottom>
      <diagonal/>
    </border>
    <border>
      <left style="hair">
        <color indexed="64"/>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164" fontId="5"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216">
    <xf numFmtId="0" fontId="0" fillId="0" borderId="0" xfId="0"/>
    <xf numFmtId="0" fontId="0" fillId="0" borderId="1" xfId="0" applyBorder="1"/>
    <xf numFmtId="0" fontId="2" fillId="0" borderId="0" xfId="0" applyFont="1"/>
    <xf numFmtId="0" fontId="0" fillId="0" borderId="4" xfId="0" applyBorder="1" applyAlignment="1" applyProtection="1">
      <alignment vertical="top"/>
      <protection locked="0"/>
    </xf>
    <xf numFmtId="7" fontId="4" fillId="0" borderId="5" xfId="0" applyNumberFormat="1" applyFont="1" applyBorder="1" applyAlignment="1" applyProtection="1">
      <alignment vertical="top"/>
      <protection locked="0"/>
    </xf>
    <xf numFmtId="7" fontId="0" fillId="0" borderId="0" xfId="0" applyNumberFormat="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7" fontId="4" fillId="0" borderId="7" xfId="0" applyNumberFormat="1" applyFont="1" applyBorder="1" applyAlignment="1" applyProtection="1">
      <alignment vertical="top"/>
      <protection locked="0"/>
    </xf>
    <xf numFmtId="7" fontId="4" fillId="0" borderId="4" xfId="0" applyNumberFormat="1" applyFont="1" applyBorder="1" applyAlignment="1" applyProtection="1">
      <alignment vertical="top"/>
      <protection locked="0"/>
    </xf>
    <xf numFmtId="7" fontId="4" fillId="0" borderId="10" xfId="0" applyNumberFormat="1" applyFont="1" applyBorder="1" applyAlignment="1" applyProtection="1">
      <alignment vertical="top"/>
      <protection locked="0"/>
    </xf>
    <xf numFmtId="7" fontId="5" fillId="0" borderId="7" xfId="0" applyNumberFormat="1" applyFont="1" applyBorder="1" applyAlignment="1">
      <alignment vertical="top"/>
    </xf>
    <xf numFmtId="7" fontId="5" fillId="0" borderId="4" xfId="0" applyNumberFormat="1" applyFont="1" applyBorder="1" applyAlignment="1">
      <alignment vertical="top"/>
    </xf>
    <xf numFmtId="0" fontId="0" fillId="0" borderId="7" xfId="0" applyBorder="1" applyAlignment="1" applyProtection="1">
      <alignment vertical="top"/>
      <protection locked="0"/>
    </xf>
    <xf numFmtId="7" fontId="4" fillId="0" borderId="11" xfId="0" applyNumberFormat="1" applyFont="1" applyBorder="1" applyAlignment="1" applyProtection="1">
      <alignment vertical="top"/>
      <protection locked="0"/>
    </xf>
    <xf numFmtId="0" fontId="4" fillId="0" borderId="6" xfId="0" applyFont="1" applyBorder="1" applyAlignment="1" applyProtection="1">
      <alignment vertical="top"/>
      <protection locked="0"/>
    </xf>
    <xf numFmtId="7" fontId="5" fillId="0" borderId="12" xfId="0" applyNumberFormat="1" applyFont="1" applyBorder="1" applyAlignment="1">
      <alignment vertical="top"/>
    </xf>
    <xf numFmtId="0" fontId="4" fillId="0" borderId="0" xfId="0" applyFont="1" applyAlignment="1" applyProtection="1">
      <alignment vertical="top"/>
      <protection locked="0"/>
    </xf>
    <xf numFmtId="7" fontId="5" fillId="0" borderId="13" xfId="0" applyNumberFormat="1" applyFont="1" applyBorder="1" applyAlignment="1">
      <alignment vertical="top"/>
    </xf>
    <xf numFmtId="0" fontId="0" fillId="0" borderId="10" xfId="0" applyBorder="1" applyAlignment="1" applyProtection="1">
      <alignment vertical="top"/>
      <protection locked="0"/>
    </xf>
    <xf numFmtId="7" fontId="4" fillId="0" borderId="2" xfId="0" applyNumberFormat="1" applyFont="1" applyBorder="1" applyAlignment="1" applyProtection="1">
      <alignment vertical="top"/>
      <protection locked="0"/>
    </xf>
    <xf numFmtId="0" fontId="4" fillId="0" borderId="3" xfId="0" applyFont="1" applyBorder="1" applyAlignment="1" applyProtection="1">
      <alignment vertical="top"/>
      <protection locked="0"/>
    </xf>
    <xf numFmtId="7" fontId="5" fillId="0" borderId="14" xfId="0" applyNumberFormat="1" applyFont="1" applyBorder="1" applyAlignment="1">
      <alignment vertical="top"/>
    </xf>
    <xf numFmtId="0" fontId="0" fillId="0" borderId="5" xfId="0" applyBorder="1"/>
    <xf numFmtId="0" fontId="0" fillId="0" borderId="1" xfId="0" applyBorder="1" applyAlignment="1">
      <alignment wrapText="1"/>
    </xf>
    <xf numFmtId="0" fontId="0" fillId="0" borderId="8" xfId="0" applyBorder="1" applyAlignment="1">
      <alignment wrapText="1"/>
    </xf>
    <xf numFmtId="0" fontId="0" fillId="3" borderId="12" xfId="0" applyFill="1" applyBorder="1" applyAlignment="1">
      <alignment wrapText="1"/>
    </xf>
    <xf numFmtId="0" fontId="0" fillId="3" borderId="13" xfId="0" applyFill="1" applyBorder="1"/>
    <xf numFmtId="0" fontId="0" fillId="3" borderId="14" xfId="0" applyFill="1" applyBorder="1"/>
    <xf numFmtId="44" fontId="0" fillId="0" borderId="0" xfId="1" applyFont="1" applyBorder="1"/>
    <xf numFmtId="7" fontId="0" fillId="3" borderId="0" xfId="0" applyNumberFormat="1" applyFill="1"/>
    <xf numFmtId="44" fontId="0" fillId="3" borderId="0" xfId="1" applyFont="1" applyFill="1"/>
    <xf numFmtId="0" fontId="2" fillId="3" borderId="0" xfId="0" applyFont="1" applyFill="1"/>
    <xf numFmtId="5" fontId="0" fillId="3" borderId="0" xfId="0" applyNumberFormat="1" applyFill="1"/>
    <xf numFmtId="10" fontId="0" fillId="0" borderId="16" xfId="2" applyNumberFormat="1" applyFont="1" applyBorder="1"/>
    <xf numFmtId="0" fontId="8" fillId="3" borderId="0" xfId="0" applyFont="1" applyFill="1"/>
    <xf numFmtId="164" fontId="5" fillId="0" borderId="0" xfId="3"/>
    <xf numFmtId="3" fontId="9" fillId="0" borderId="0" xfId="3" applyNumberFormat="1" applyFont="1"/>
    <xf numFmtId="3" fontId="9" fillId="0" borderId="0" xfId="4" applyNumberFormat="1" applyFont="1"/>
    <xf numFmtId="165" fontId="9" fillId="0" borderId="0" xfId="4" applyNumberFormat="1" applyFont="1"/>
    <xf numFmtId="166" fontId="5" fillId="0" borderId="0" xfId="3" quotePrefix="1" applyNumberFormat="1"/>
    <xf numFmtId="3" fontId="0" fillId="0" borderId="0" xfId="4" applyNumberFormat="1" applyFont="1"/>
    <xf numFmtId="165" fontId="0" fillId="0" borderId="0" xfId="4" quotePrefix="1" applyNumberFormat="1" applyFont="1"/>
    <xf numFmtId="165" fontId="0" fillId="0" borderId="0" xfId="4" applyNumberFormat="1" applyFont="1"/>
    <xf numFmtId="0" fontId="5" fillId="0" borderId="0" xfId="3" quotePrefix="1" applyNumberFormat="1"/>
    <xf numFmtId="0" fontId="5" fillId="0" borderId="0" xfId="3" applyNumberFormat="1"/>
    <xf numFmtId="164" fontId="3" fillId="4" borderId="11" xfId="3" applyFont="1" applyFill="1" applyBorder="1"/>
    <xf numFmtId="14" fontId="3" fillId="0" borderId="6" xfId="3" applyNumberFormat="1" applyFont="1" applyBorder="1" applyProtection="1">
      <protection locked="0"/>
    </xf>
    <xf numFmtId="164" fontId="5" fillId="4" borderId="6" xfId="3" applyFill="1" applyBorder="1"/>
    <xf numFmtId="164" fontId="5" fillId="4" borderId="12" xfId="3" applyFill="1" applyBorder="1"/>
    <xf numFmtId="164" fontId="3" fillId="5" borderId="11" xfId="3" applyFont="1" applyFill="1" applyBorder="1"/>
    <xf numFmtId="164" fontId="5" fillId="5" borderId="11" xfId="3" applyFill="1" applyBorder="1"/>
    <xf numFmtId="164" fontId="5" fillId="5" borderId="6" xfId="3" applyFill="1" applyBorder="1"/>
    <xf numFmtId="164" fontId="5" fillId="5" borderId="12" xfId="3" applyFill="1" applyBorder="1"/>
    <xf numFmtId="164" fontId="3" fillId="5" borderId="5" xfId="3" applyFont="1" applyFill="1" applyBorder="1"/>
    <xf numFmtId="164" fontId="3" fillId="0" borderId="0" xfId="3" applyFont="1" applyProtection="1">
      <protection locked="0"/>
    </xf>
    <xf numFmtId="164" fontId="5" fillId="5" borderId="5" xfId="3" applyFill="1" applyBorder="1"/>
    <xf numFmtId="164" fontId="5" fillId="5" borderId="0" xfId="3" applyFill="1"/>
    <xf numFmtId="164" fontId="5" fillId="5" borderId="13" xfId="3" applyFill="1" applyBorder="1"/>
    <xf numFmtId="49" fontId="3" fillId="0" borderId="0" xfId="3" applyNumberFormat="1" applyFont="1" applyAlignment="1" applyProtection="1">
      <alignment horizontal="right"/>
      <protection locked="0"/>
    </xf>
    <xf numFmtId="164" fontId="3" fillId="4" borderId="5" xfId="3" applyFont="1" applyFill="1" applyBorder="1"/>
    <xf numFmtId="164" fontId="5" fillId="4" borderId="5" xfId="3" applyFill="1" applyBorder="1"/>
    <xf numFmtId="164" fontId="5" fillId="4" borderId="0" xfId="3" applyFill="1"/>
    <xf numFmtId="164" fontId="5" fillId="4" borderId="13" xfId="3" applyFill="1" applyBorder="1"/>
    <xf numFmtId="164" fontId="11" fillId="4" borderId="13" xfId="3" applyFont="1" applyFill="1" applyBorder="1"/>
    <xf numFmtId="164" fontId="5" fillId="6" borderId="6" xfId="3" applyFill="1" applyBorder="1" applyAlignment="1">
      <alignment horizontal="center"/>
    </xf>
    <xf numFmtId="164" fontId="5" fillId="6" borderId="12" xfId="3" applyFill="1" applyBorder="1" applyAlignment="1">
      <alignment horizontal="center"/>
    </xf>
    <xf numFmtId="164" fontId="3" fillId="0" borderId="3" xfId="3" applyFont="1" applyBorder="1" applyAlignment="1" applyProtection="1">
      <alignment horizontal="center"/>
      <protection locked="0"/>
    </xf>
    <xf numFmtId="164" fontId="3" fillId="0" borderId="14" xfId="3" applyFont="1" applyBorder="1" applyAlignment="1" applyProtection="1">
      <alignment horizontal="center"/>
      <protection locked="0"/>
    </xf>
    <xf numFmtId="164" fontId="3" fillId="0" borderId="13" xfId="3" applyFont="1" applyBorder="1" applyProtection="1">
      <protection locked="0"/>
    </xf>
    <xf numFmtId="164" fontId="3" fillId="0" borderId="0" xfId="3" quotePrefix="1" applyFont="1"/>
    <xf numFmtId="164" fontId="3" fillId="0" borderId="0" xfId="3" applyFont="1" applyAlignment="1">
      <alignment horizontal="centerContinuous"/>
    </xf>
    <xf numFmtId="164" fontId="5" fillId="0" borderId="0" xfId="3" applyAlignment="1">
      <alignment horizontal="centerContinuous"/>
    </xf>
    <xf numFmtId="167" fontId="4" fillId="0" borderId="18" xfId="3" applyNumberFormat="1" applyFont="1" applyBorder="1"/>
    <xf numFmtId="167" fontId="4" fillId="0" borderId="0" xfId="3" applyNumberFormat="1" applyFont="1"/>
    <xf numFmtId="164" fontId="3" fillId="0" borderId="0" xfId="3" applyFont="1"/>
    <xf numFmtId="14" fontId="5" fillId="0" borderId="0" xfId="3" applyNumberFormat="1"/>
    <xf numFmtId="165" fontId="5" fillId="0" borderId="0" xfId="4" applyNumberFormat="1" applyFont="1"/>
    <xf numFmtId="165" fontId="5" fillId="0" borderId="0" xfId="4" applyNumberFormat="1" applyFont="1" applyProtection="1">
      <protection locked="0"/>
    </xf>
    <xf numFmtId="14" fontId="3" fillId="0" borderId="0" xfId="3" applyNumberFormat="1" applyFont="1"/>
    <xf numFmtId="164" fontId="5" fillId="0" borderId="6" xfId="3" applyBorder="1" applyAlignment="1">
      <alignment wrapText="1"/>
    </xf>
    <xf numFmtId="164" fontId="5" fillId="0" borderId="12" xfId="3" applyBorder="1"/>
    <xf numFmtId="164" fontId="5" fillId="0" borderId="6" xfId="3" applyBorder="1"/>
    <xf numFmtId="164" fontId="5" fillId="0" borderId="3" xfId="3" applyBorder="1"/>
    <xf numFmtId="164" fontId="5" fillId="0" borderId="14" xfId="3" applyBorder="1"/>
    <xf numFmtId="9" fontId="0" fillId="0" borderId="14" xfId="6" applyFont="1" applyBorder="1"/>
    <xf numFmtId="164" fontId="3" fillId="0" borderId="7" xfId="3" applyFont="1" applyBorder="1"/>
    <xf numFmtId="164" fontId="5" fillId="0" borderId="11" xfId="3" applyBorder="1"/>
    <xf numFmtId="164" fontId="5" fillId="0" borderId="4" xfId="3" applyBorder="1"/>
    <xf numFmtId="164" fontId="5" fillId="0" borderId="5" xfId="3" applyBorder="1"/>
    <xf numFmtId="164" fontId="5" fillId="0" borderId="13" xfId="3" applyBorder="1"/>
    <xf numFmtId="164" fontId="5" fillId="0" borderId="10" xfId="3" applyBorder="1"/>
    <xf numFmtId="164" fontId="5" fillId="0" borderId="2" xfId="3" applyBorder="1"/>
    <xf numFmtId="7" fontId="5" fillId="3" borderId="14" xfId="0" applyNumberFormat="1" applyFont="1" applyFill="1" applyBorder="1" applyAlignment="1">
      <alignment vertical="top"/>
    </xf>
    <xf numFmtId="0" fontId="16" fillId="3" borderId="11" xfId="0" applyFont="1" applyFill="1" applyBorder="1" applyAlignment="1">
      <alignment wrapText="1"/>
    </xf>
    <xf numFmtId="0" fontId="16" fillId="3" borderId="5" xfId="0" applyFont="1" applyFill="1" applyBorder="1"/>
    <xf numFmtId="0" fontId="16" fillId="3" borderId="2" xfId="0" applyFont="1" applyFill="1" applyBorder="1"/>
    <xf numFmtId="0" fontId="3" fillId="2" borderId="1" xfId="0" applyFont="1" applyFill="1" applyBorder="1" applyAlignment="1">
      <alignment horizontal="center"/>
    </xf>
    <xf numFmtId="0" fontId="17" fillId="0" borderId="0" xfId="0" applyFont="1"/>
    <xf numFmtId="0" fontId="18" fillId="0" borderId="0" xfId="0" applyFont="1"/>
    <xf numFmtId="9" fontId="3" fillId="0" borderId="0" xfId="6" applyFont="1" applyBorder="1"/>
    <xf numFmtId="164" fontId="3" fillId="4" borderId="0" xfId="3" applyFont="1" applyFill="1"/>
    <xf numFmtId="14" fontId="3" fillId="0" borderId="0" xfId="3" applyNumberFormat="1" applyFont="1" applyProtection="1">
      <protection locked="0"/>
    </xf>
    <xf numFmtId="9" fontId="3" fillId="0" borderId="0" xfId="6" applyFont="1" applyBorder="1" applyProtection="1">
      <protection locked="0"/>
    </xf>
    <xf numFmtId="164" fontId="3" fillId="4" borderId="13" xfId="3" applyFont="1" applyFill="1" applyBorder="1"/>
    <xf numFmtId="9" fontId="0" fillId="0" borderId="0" xfId="2" applyFont="1"/>
    <xf numFmtId="14" fontId="0" fillId="0" borderId="1" xfId="0" applyNumberFormat="1" applyBorder="1" applyProtection="1">
      <protection locked="0"/>
    </xf>
    <xf numFmtId="0" fontId="0" fillId="0" borderId="1" xfId="0" applyBorder="1" applyProtection="1">
      <protection locked="0"/>
    </xf>
    <xf numFmtId="14" fontId="0" fillId="0" borderId="8" xfId="0" applyNumberFormat="1"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10" xfId="0" applyBorder="1" applyProtection="1">
      <protection locked="0"/>
    </xf>
    <xf numFmtId="0" fontId="0" fillId="0" borderId="11" xfId="0" applyBorder="1" applyProtection="1">
      <protection locked="0"/>
    </xf>
    <xf numFmtId="10" fontId="0" fillId="0" borderId="15" xfId="2" applyNumberFormat="1" applyFont="1" applyBorder="1" applyProtection="1">
      <protection locked="0"/>
    </xf>
    <xf numFmtId="44" fontId="0" fillId="0" borderId="6" xfId="1" applyFont="1" applyBorder="1" applyProtection="1">
      <protection locked="0"/>
    </xf>
    <xf numFmtId="0" fontId="0" fillId="0" borderId="5" xfId="0" applyBorder="1" applyProtection="1">
      <protection locked="0"/>
    </xf>
    <xf numFmtId="10" fontId="0" fillId="0" borderId="16" xfId="2" applyNumberFormat="1" applyFont="1" applyBorder="1" applyProtection="1">
      <protection locked="0"/>
    </xf>
    <xf numFmtId="44" fontId="0" fillId="0" borderId="0" xfId="1" applyFont="1" applyBorder="1" applyProtection="1">
      <protection locked="0"/>
    </xf>
    <xf numFmtId="44" fontId="0" fillId="0" borderId="1" xfId="1" applyFont="1" applyBorder="1" applyProtection="1">
      <protection locked="0"/>
    </xf>
    <xf numFmtId="0" fontId="0" fillId="0" borderId="2" xfId="0" applyBorder="1" applyProtection="1">
      <protection locked="0"/>
    </xf>
    <xf numFmtId="10" fontId="0" fillId="0" borderId="17" xfId="2" applyNumberFormat="1" applyFont="1" applyBorder="1" applyProtection="1">
      <protection locked="0"/>
    </xf>
    <xf numFmtId="44" fontId="0" fillId="0" borderId="3" xfId="1" applyFont="1" applyBorder="1" applyProtection="1">
      <protection locked="0"/>
    </xf>
    <xf numFmtId="168" fontId="5" fillId="0" borderId="1" xfId="3" applyNumberFormat="1" applyBorder="1"/>
    <xf numFmtId="44" fontId="5" fillId="0" borderId="1" xfId="1" applyFont="1" applyBorder="1"/>
    <xf numFmtId="10" fontId="5" fillId="0" borderId="1" xfId="2" applyNumberFormat="1" applyFont="1" applyBorder="1"/>
    <xf numFmtId="164" fontId="3" fillId="0" borderId="1" xfId="3" applyFont="1" applyBorder="1"/>
    <xf numFmtId="7" fontId="0" fillId="3" borderId="6" xfId="0" applyNumberFormat="1" applyFill="1" applyBorder="1"/>
    <xf numFmtId="164" fontId="3" fillId="0" borderId="1" xfId="3" applyFont="1" applyBorder="1" applyAlignment="1">
      <alignment wrapText="1"/>
    </xf>
    <xf numFmtId="164" fontId="5" fillId="0" borderId="1" xfId="3" applyBorder="1"/>
    <xf numFmtId="10" fontId="0" fillId="3" borderId="0" xfId="2" applyNumberFormat="1" applyFont="1" applyFill="1"/>
    <xf numFmtId="0" fontId="0" fillId="3" borderId="0" xfId="0" applyFill="1"/>
    <xf numFmtId="0" fontId="3" fillId="2" borderId="8" xfId="0" applyFont="1" applyFill="1" applyBorder="1" applyAlignment="1">
      <alignment horizontal="center"/>
    </xf>
    <xf numFmtId="0" fontId="3" fillId="2" borderId="19" xfId="0" applyFont="1" applyFill="1" applyBorder="1" applyAlignment="1">
      <alignment horizontal="center"/>
    </xf>
    <xf numFmtId="0" fontId="3" fillId="2" borderId="9" xfId="0" applyFont="1" applyFill="1" applyBorder="1" applyAlignment="1">
      <alignment horizontal="center"/>
    </xf>
    <xf numFmtId="0" fontId="3" fillId="2" borderId="8" xfId="0" applyFont="1" applyFill="1" applyBorder="1" applyAlignment="1">
      <alignment horizontal="right"/>
    </xf>
    <xf numFmtId="0" fontId="3" fillId="2" borderId="9" xfId="0" applyFont="1" applyFill="1" applyBorder="1" applyAlignment="1">
      <alignment horizontal="left"/>
    </xf>
    <xf numFmtId="0" fontId="2" fillId="0" borderId="0" xfId="0" applyFont="1" applyAlignment="1">
      <alignment wrapText="1"/>
    </xf>
    <xf numFmtId="0" fontId="0" fillId="0" borderId="7" xfId="0" applyBorder="1" applyProtection="1">
      <protection locked="0"/>
    </xf>
    <xf numFmtId="44" fontId="0" fillId="0" borderId="12" xfId="1" applyFont="1" applyBorder="1" applyProtection="1">
      <protection locked="0"/>
    </xf>
    <xf numFmtId="44" fontId="0" fillId="0" borderId="13" xfId="1" applyFont="1" applyBorder="1" applyProtection="1">
      <protection locked="0"/>
    </xf>
    <xf numFmtId="44" fontId="0" fillId="0" borderId="14" xfId="1" applyFont="1" applyBorder="1" applyProtection="1">
      <protection locked="0"/>
    </xf>
    <xf numFmtId="0" fontId="0" fillId="3" borderId="10" xfId="0" applyFill="1" applyBorder="1" applyAlignment="1" applyProtection="1">
      <alignment vertical="top"/>
      <protection locked="0"/>
    </xf>
    <xf numFmtId="7" fontId="4" fillId="3" borderId="2" xfId="0" applyNumberFormat="1" applyFont="1" applyFill="1" applyBorder="1" applyAlignment="1" applyProtection="1">
      <alignment vertical="top"/>
      <protection locked="0"/>
    </xf>
    <xf numFmtId="0" fontId="4" fillId="3" borderId="3" xfId="0" applyFont="1" applyFill="1" applyBorder="1" applyAlignment="1" applyProtection="1">
      <alignment vertical="top"/>
      <protection locked="0"/>
    </xf>
    <xf numFmtId="7" fontId="4" fillId="3" borderId="10" xfId="0" applyNumberFormat="1" applyFont="1" applyFill="1" applyBorder="1" applyAlignment="1" applyProtection="1">
      <alignment vertical="top"/>
      <protection locked="0"/>
    </xf>
    <xf numFmtId="10" fontId="0" fillId="3" borderId="17" xfId="2" applyNumberFormat="1" applyFont="1" applyFill="1" applyBorder="1"/>
    <xf numFmtId="0" fontId="4" fillId="0" borderId="12"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14" xfId="0" applyFont="1" applyBorder="1" applyAlignment="1" applyProtection="1">
      <alignment vertical="top"/>
      <protection locked="0"/>
    </xf>
    <xf numFmtId="44" fontId="0" fillId="3" borderId="20" xfId="1" applyFont="1" applyFill="1" applyBorder="1"/>
    <xf numFmtId="0" fontId="3" fillId="4" borderId="5" xfId="0" applyFont="1" applyFill="1" applyBorder="1"/>
    <xf numFmtId="0" fontId="3" fillId="0" borderId="0" xfId="0" applyFont="1" applyProtection="1">
      <protection locked="0"/>
    </xf>
    <xf numFmtId="0" fontId="0" fillId="4" borderId="0" xfId="0" applyFill="1"/>
    <xf numFmtId="0" fontId="11" fillId="4" borderId="13" xfId="0" applyFont="1" applyFill="1" applyBorder="1" applyAlignment="1">
      <alignment horizontal="right"/>
    </xf>
    <xf numFmtId="0" fontId="0" fillId="7" borderId="1" xfId="0" applyFill="1" applyBorder="1"/>
    <xf numFmtId="0" fontId="3" fillId="2" borderId="1" xfId="0" applyFont="1" applyFill="1" applyBorder="1" applyAlignment="1">
      <alignment horizontal="center" wrapText="1"/>
    </xf>
    <xf numFmtId="0" fontId="3" fillId="2" borderId="8" xfId="0" applyFont="1" applyFill="1" applyBorder="1" applyAlignment="1">
      <alignment horizontal="center" wrapText="1"/>
    </xf>
    <xf numFmtId="0" fontId="3" fillId="2" borderId="19" xfId="0" applyFont="1" applyFill="1" applyBorder="1" applyAlignment="1">
      <alignment horizontal="center" wrapText="1"/>
    </xf>
    <xf numFmtId="0" fontId="0" fillId="0" borderId="4" xfId="0" applyBorder="1"/>
    <xf numFmtId="0" fontId="0" fillId="0" borderId="7" xfId="0" applyBorder="1" applyAlignment="1">
      <alignment vertical="top"/>
    </xf>
    <xf numFmtId="7" fontId="4" fillId="0" borderId="11" xfId="0" applyNumberFormat="1" applyFont="1" applyBorder="1" applyAlignment="1">
      <alignment vertical="top"/>
    </xf>
    <xf numFmtId="0" fontId="4" fillId="0" borderId="6" xfId="0" applyFont="1" applyBorder="1" applyAlignment="1">
      <alignment vertical="top"/>
    </xf>
    <xf numFmtId="0" fontId="0" fillId="0" borderId="4" xfId="0" applyBorder="1" applyAlignment="1">
      <alignment vertical="top"/>
    </xf>
    <xf numFmtId="7" fontId="4" fillId="0" borderId="5" xfId="0" applyNumberFormat="1" applyFont="1" applyBorder="1" applyAlignment="1">
      <alignment vertical="top"/>
    </xf>
    <xf numFmtId="0" fontId="4" fillId="0" borderId="0" xfId="0" applyFont="1" applyAlignment="1">
      <alignment vertical="top"/>
    </xf>
    <xf numFmtId="0" fontId="0" fillId="0" borderId="10" xfId="0" applyBorder="1"/>
    <xf numFmtId="0" fontId="0" fillId="0" borderId="10" xfId="0" applyBorder="1" applyAlignment="1">
      <alignment vertical="top"/>
    </xf>
    <xf numFmtId="7" fontId="4" fillId="0" borderId="2" xfId="0" applyNumberFormat="1" applyFont="1" applyBorder="1" applyAlignment="1">
      <alignment vertical="top"/>
    </xf>
    <xf numFmtId="0" fontId="4" fillId="0" borderId="3" xfId="0" applyFont="1" applyBorder="1" applyAlignment="1">
      <alignment vertical="top"/>
    </xf>
    <xf numFmtId="14" fontId="0" fillId="0" borderId="8" xfId="0" applyNumberFormat="1" applyBorder="1"/>
    <xf numFmtId="0" fontId="0" fillId="0" borderId="8" xfId="0" applyBorder="1"/>
    <xf numFmtId="0" fontId="4" fillId="0" borderId="12" xfId="0" applyFont="1" applyBorder="1" applyAlignment="1">
      <alignment vertical="top"/>
    </xf>
    <xf numFmtId="0" fontId="4" fillId="0" borderId="13" xfId="0" applyFont="1" applyBorder="1" applyAlignment="1">
      <alignment vertical="top"/>
    </xf>
    <xf numFmtId="0" fontId="0" fillId="0" borderId="11" xfId="0" applyBorder="1"/>
    <xf numFmtId="7" fontId="4" fillId="0" borderId="7" xfId="0" applyNumberFormat="1" applyFont="1" applyBorder="1" applyAlignment="1">
      <alignment vertical="top"/>
    </xf>
    <xf numFmtId="10" fontId="0" fillId="0" borderId="15" xfId="2" applyNumberFormat="1" applyFont="1" applyBorder="1" applyProtection="1"/>
    <xf numFmtId="44" fontId="0" fillId="0" borderId="6" xfId="1" applyFont="1" applyBorder="1" applyProtection="1"/>
    <xf numFmtId="7" fontId="4" fillId="0" borderId="4" xfId="0" applyNumberFormat="1" applyFont="1" applyBorder="1" applyAlignment="1">
      <alignment vertical="top"/>
    </xf>
    <xf numFmtId="10" fontId="0" fillId="0" borderId="16" xfId="2" applyNumberFormat="1" applyFont="1" applyBorder="1" applyProtection="1"/>
    <xf numFmtId="44" fontId="0" fillId="0" borderId="0" xfId="1" applyFont="1" applyBorder="1" applyProtection="1"/>
    <xf numFmtId="0" fontId="0" fillId="0" borderId="2" xfId="0" applyBorder="1"/>
    <xf numFmtId="7" fontId="4" fillId="0" borderId="10" xfId="0" applyNumberFormat="1" applyFont="1" applyBorder="1" applyAlignment="1">
      <alignment vertical="top"/>
    </xf>
    <xf numFmtId="10" fontId="0" fillId="0" borderId="17" xfId="2" applyNumberFormat="1" applyFont="1" applyBorder="1" applyProtection="1"/>
    <xf numFmtId="44" fontId="0" fillId="0" borderId="3" xfId="1" applyFont="1" applyBorder="1" applyProtection="1"/>
    <xf numFmtId="0" fontId="0" fillId="3" borderId="10" xfId="0" applyFill="1" applyBorder="1" applyAlignment="1">
      <alignment vertical="top"/>
    </xf>
    <xf numFmtId="7" fontId="4" fillId="3" borderId="2" xfId="0" applyNumberFormat="1" applyFont="1" applyFill="1" applyBorder="1" applyAlignment="1">
      <alignment vertical="top"/>
    </xf>
    <xf numFmtId="0" fontId="4" fillId="3" borderId="3" xfId="0" applyFont="1" applyFill="1" applyBorder="1" applyAlignment="1">
      <alignment vertical="top"/>
    </xf>
    <xf numFmtId="0" fontId="0" fillId="0" borderId="7" xfId="0" applyBorder="1"/>
    <xf numFmtId="44" fontId="0" fillId="0" borderId="12" xfId="1" applyFont="1" applyBorder="1" applyProtection="1"/>
    <xf numFmtId="44" fontId="0" fillId="0" borderId="13" xfId="1" applyFont="1" applyBorder="1" applyProtection="1"/>
    <xf numFmtId="44" fontId="0" fillId="0" borderId="14" xfId="1" applyFont="1" applyBorder="1" applyProtection="1"/>
    <xf numFmtId="0" fontId="4" fillId="0" borderId="14" xfId="0" applyFont="1" applyBorder="1" applyAlignment="1">
      <alignment vertical="top"/>
    </xf>
    <xf numFmtId="7" fontId="4" fillId="3" borderId="10" xfId="0" applyNumberFormat="1" applyFont="1" applyFill="1" applyBorder="1" applyAlignment="1">
      <alignment vertical="top"/>
    </xf>
    <xf numFmtId="10" fontId="0" fillId="3" borderId="17" xfId="2" applyNumberFormat="1" applyFont="1" applyFill="1" applyBorder="1" applyProtection="1"/>
    <xf numFmtId="44" fontId="0" fillId="3" borderId="20" xfId="1" applyFont="1" applyFill="1" applyBorder="1" applyProtection="1"/>
    <xf numFmtId="44" fontId="0" fillId="0" borderId="1" xfId="1" applyFont="1" applyBorder="1" applyProtection="1"/>
    <xf numFmtId="0" fontId="3" fillId="2" borderId="7" xfId="0" applyFont="1" applyFill="1" applyBorder="1" applyAlignment="1">
      <alignment horizontal="center"/>
    </xf>
    <xf numFmtId="7" fontId="5" fillId="0" borderId="10" xfId="0" applyNumberFormat="1" applyFont="1" applyBorder="1" applyAlignment="1">
      <alignment vertical="top"/>
    </xf>
    <xf numFmtId="14" fontId="0" fillId="0" borderId="0" xfId="0" applyNumberFormat="1"/>
    <xf numFmtId="0" fontId="8" fillId="0" borderId="0" xfId="0" applyFont="1" applyAlignment="1">
      <alignment horizontal="center"/>
    </xf>
    <xf numFmtId="0" fontId="2" fillId="3" borderId="0" xfId="0" applyFont="1" applyFill="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0" xfId="0" applyBorder="1" applyAlignment="1" applyProtection="1">
      <alignment horizontal="center" wrapText="1"/>
      <protection locked="0"/>
    </xf>
    <xf numFmtId="0" fontId="7" fillId="0" borderId="0" xfId="0" applyFont="1" applyAlignment="1">
      <alignment horizontal="left" wrapText="1"/>
    </xf>
    <xf numFmtId="164" fontId="5" fillId="0" borderId="0" xfId="3" applyAlignment="1">
      <alignment horizontal="left" wrapText="1"/>
    </xf>
    <xf numFmtId="164" fontId="3" fillId="0" borderId="0" xfId="3" applyFont="1" applyAlignment="1" applyProtection="1">
      <alignment horizontal="left"/>
      <protection locked="0"/>
    </xf>
    <xf numFmtId="164" fontId="3" fillId="0" borderId="0" xfId="3" applyFont="1" applyAlignment="1">
      <alignment horizontal="center"/>
    </xf>
    <xf numFmtId="164" fontId="3" fillId="6" borderId="11" xfId="3" applyFont="1" applyFill="1" applyBorder="1" applyAlignment="1">
      <alignment vertical="center"/>
    </xf>
    <xf numFmtId="164" fontId="3" fillId="6" borderId="2" xfId="3" applyFont="1" applyFill="1" applyBorder="1" applyAlignment="1">
      <alignment vertical="center"/>
    </xf>
  </cellXfs>
  <cellStyles count="7">
    <cellStyle name="Comma 2" xfId="4" xr:uid="{F7E61BE1-0317-447C-A8F6-AB91BDDDADBB}"/>
    <cellStyle name="Currency" xfId="1" builtinId="4"/>
    <cellStyle name="Currency 2" xfId="5" xr:uid="{6C07B803-5EE5-41E5-8F4C-D9868C4F7230}"/>
    <cellStyle name="Normal" xfId="0" builtinId="0"/>
    <cellStyle name="Normal 2" xfId="3" xr:uid="{3A6B1CCD-A6DD-43E9-A8F5-D46DB6AB90E9}"/>
    <cellStyle name="Percent" xfId="2" builtinId="5"/>
    <cellStyle name="Percent 2" xfId="6" xr:uid="{3769611A-8A54-4D4C-871D-94B2CE3AE40D}"/>
  </cellStyles>
  <dxfs count="44">
    <dxf>
      <font>
        <condense val="0"/>
        <extend val="0"/>
        <color indexed="9"/>
      </font>
    </dxf>
    <dxf>
      <fill>
        <patternFill>
          <bgColor theme="0" tint="-0.14996795556505021"/>
        </patternFill>
      </fill>
    </dxf>
    <dxf>
      <font>
        <condense val="0"/>
        <extend val="0"/>
        <color indexed="9"/>
      </font>
    </dxf>
    <dxf>
      <fill>
        <patternFill>
          <bgColor theme="0" tint="-0.14996795556505021"/>
        </patternFill>
      </fill>
    </dxf>
    <dxf>
      <font>
        <color theme="0"/>
      </font>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color theme="0"/>
      </font>
    </dxf>
    <dxf>
      <font>
        <condense val="0"/>
        <extend val="0"/>
        <color indexed="9"/>
      </font>
    </dxf>
    <dxf>
      <fill>
        <patternFill>
          <bgColor theme="0" tint="-0.14996795556505021"/>
        </patternFill>
      </fill>
    </dxf>
    <dxf>
      <font>
        <condense val="0"/>
        <extend val="0"/>
        <color indexed="9"/>
      </font>
    </dxf>
    <dxf>
      <fill>
        <patternFill>
          <bgColor theme="0" tint="-0.14996795556505021"/>
        </patternFill>
      </fill>
    </dxf>
    <dxf>
      <font>
        <color theme="0"/>
      </font>
    </dxf>
    <dxf>
      <font>
        <condense val="0"/>
        <extend val="0"/>
        <color indexed="9"/>
      </font>
    </dxf>
    <dxf>
      <fill>
        <patternFill>
          <bgColor theme="0" tint="-0.14996795556505021"/>
        </patternFill>
      </fill>
    </dxf>
    <dxf>
      <font>
        <color theme="0" tint="-0.14996795556505021"/>
      </font>
    </dxf>
    <dxf>
      <font>
        <condense val="0"/>
        <extend val="0"/>
        <color indexed="9"/>
      </font>
    </dxf>
    <dxf>
      <fill>
        <patternFill>
          <bgColor theme="0" tint="-0.14996795556505021"/>
        </patternFill>
      </fill>
    </dxf>
    <dxf>
      <font>
        <color theme="0" tint="-0.14996795556505021"/>
      </font>
    </dxf>
    <dxf>
      <font>
        <color theme="0"/>
      </font>
    </dxf>
    <dxf>
      <font>
        <condense val="0"/>
        <extend val="0"/>
        <color indexed="9"/>
      </font>
    </dxf>
    <dxf>
      <fill>
        <patternFill>
          <bgColor theme="0" tint="-0.14996795556505021"/>
        </patternFill>
      </fill>
    </dxf>
    <dxf>
      <font>
        <condense val="0"/>
        <extend val="0"/>
        <color indexed="9"/>
      </font>
    </dxf>
    <dxf>
      <fill>
        <patternFill>
          <bgColor theme="0" tint="-0.14996795556505021"/>
        </patternFill>
      </fill>
    </dxf>
    <dxf>
      <font>
        <color theme="0"/>
      </font>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color theme="0"/>
      </font>
    </dxf>
    <dxf>
      <font>
        <condense val="0"/>
        <extend val="0"/>
        <color indexed="9"/>
      </font>
    </dxf>
    <dxf>
      <fill>
        <patternFill>
          <bgColor theme="0" tint="-0.14996795556505021"/>
        </patternFill>
      </fill>
    </dxf>
    <dxf>
      <font>
        <condense val="0"/>
        <extend val="0"/>
        <color indexed="9"/>
      </font>
    </dxf>
    <dxf>
      <fill>
        <patternFill>
          <bgColor theme="0" tint="-0.14996795556505021"/>
        </patternFill>
      </fill>
    </dxf>
    <dxf>
      <font>
        <color theme="0"/>
      </font>
    </dxf>
    <dxf>
      <font>
        <condense val="0"/>
        <extend val="0"/>
        <color indexed="9"/>
      </font>
    </dxf>
    <dxf>
      <fill>
        <patternFill>
          <bgColor theme="0" tint="-0.14996795556505021"/>
        </patternFill>
      </fill>
    </dxf>
    <dxf>
      <font>
        <color theme="0" tint="-0.14996795556505021"/>
      </font>
    </dxf>
    <dxf>
      <font>
        <condense val="0"/>
        <extend val="0"/>
        <color indexed="9"/>
      </font>
    </dxf>
    <dxf>
      <fill>
        <patternFill>
          <bgColor theme="0" tint="-0.14996795556505021"/>
        </patternFill>
      </fill>
    </dxf>
    <dxf>
      <font>
        <color theme="0" tint="-0.14996795556505021"/>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5BC49-035D-4414-8146-BAD3C4F7CEE8}">
  <sheetPr codeName="Sheet38"/>
  <dimension ref="A1:G46"/>
  <sheetViews>
    <sheetView topLeftCell="A10" workbookViewId="0">
      <selection activeCell="E30" sqref="E30"/>
    </sheetView>
  </sheetViews>
  <sheetFormatPr defaultRowHeight="12.4" x14ac:dyDescent="0.35"/>
  <cols>
    <col min="1" max="1" width="18.3984375" style="37" customWidth="1"/>
    <col min="2" max="5" width="9.06640625" style="37"/>
    <col min="6" max="6" width="24.53125" style="37" customWidth="1"/>
    <col min="7" max="16384" width="9.06640625" style="37"/>
  </cols>
  <sheetData>
    <row r="1" spans="1:6" x14ac:dyDescent="0.35">
      <c r="A1" s="37" t="s">
        <v>192</v>
      </c>
    </row>
    <row r="2" spans="1:6" x14ac:dyDescent="0.35">
      <c r="A2" s="37" t="s">
        <v>193</v>
      </c>
    </row>
    <row r="6" spans="1:6" x14ac:dyDescent="0.35">
      <c r="A6" s="87" t="s">
        <v>194</v>
      </c>
      <c r="B6" s="88"/>
      <c r="C6" s="82"/>
      <c r="F6" s="87" t="s">
        <v>184</v>
      </c>
    </row>
    <row r="7" spans="1:6" x14ac:dyDescent="0.35">
      <c r="A7" s="89" t="s">
        <v>49</v>
      </c>
      <c r="B7" s="90">
        <v>12</v>
      </c>
      <c r="C7" s="91"/>
      <c r="F7" s="89" t="s">
        <v>185</v>
      </c>
    </row>
    <row r="8" spans="1:6" x14ac:dyDescent="0.35">
      <c r="A8" s="89" t="s">
        <v>195</v>
      </c>
      <c r="B8" s="90">
        <v>12</v>
      </c>
      <c r="C8" s="91"/>
      <c r="F8" s="89" t="s">
        <v>186</v>
      </c>
    </row>
    <row r="9" spans="1:6" x14ac:dyDescent="0.35">
      <c r="A9" s="89" t="s">
        <v>196</v>
      </c>
      <c r="B9" s="90">
        <v>12</v>
      </c>
      <c r="C9" s="91">
        <v>83.78</v>
      </c>
      <c r="F9" s="89" t="s">
        <v>187</v>
      </c>
    </row>
    <row r="10" spans="1:6" x14ac:dyDescent="0.35">
      <c r="A10" s="89" t="s">
        <v>197</v>
      </c>
      <c r="B10" s="90">
        <v>12</v>
      </c>
      <c r="C10" s="91"/>
      <c r="F10" s="89" t="s">
        <v>188</v>
      </c>
    </row>
    <row r="11" spans="1:6" x14ac:dyDescent="0.35">
      <c r="A11" s="89" t="s">
        <v>198</v>
      </c>
      <c r="B11" s="90">
        <v>12</v>
      </c>
      <c r="C11" s="91"/>
      <c r="F11" s="89" t="s">
        <v>189</v>
      </c>
    </row>
    <row r="12" spans="1:6" x14ac:dyDescent="0.35">
      <c r="A12" s="89" t="s">
        <v>199</v>
      </c>
      <c r="B12" s="90">
        <v>12</v>
      </c>
      <c r="C12" s="91"/>
      <c r="F12" s="89" t="s">
        <v>190</v>
      </c>
    </row>
    <row r="13" spans="1:6" x14ac:dyDescent="0.35">
      <c r="A13" s="89" t="s">
        <v>218</v>
      </c>
      <c r="B13" s="90">
        <v>12</v>
      </c>
      <c r="C13" s="91"/>
      <c r="F13" s="89" t="s">
        <v>273</v>
      </c>
    </row>
    <row r="14" spans="1:6" x14ac:dyDescent="0.35">
      <c r="A14" s="89" t="s">
        <v>18</v>
      </c>
      <c r="B14" s="90">
        <v>52</v>
      </c>
      <c r="C14" s="91"/>
      <c r="F14" s="92" t="s">
        <v>191</v>
      </c>
    </row>
    <row r="15" spans="1:6" x14ac:dyDescent="0.35">
      <c r="A15" s="89" t="s">
        <v>213</v>
      </c>
      <c r="B15" s="90">
        <v>52</v>
      </c>
      <c r="C15" s="91"/>
    </row>
    <row r="16" spans="1:6" x14ac:dyDescent="0.35">
      <c r="A16" s="89" t="s">
        <v>214</v>
      </c>
      <c r="B16" s="90">
        <v>1</v>
      </c>
      <c r="C16" s="91"/>
    </row>
    <row r="17" spans="1:7" x14ac:dyDescent="0.35">
      <c r="A17" s="89" t="s">
        <v>215</v>
      </c>
      <c r="B17" s="90">
        <v>12</v>
      </c>
      <c r="C17" s="91"/>
    </row>
    <row r="18" spans="1:7" x14ac:dyDescent="0.35">
      <c r="A18" s="89" t="s">
        <v>216</v>
      </c>
      <c r="B18" s="90">
        <v>12</v>
      </c>
      <c r="C18" s="91"/>
    </row>
    <row r="19" spans="1:7" x14ac:dyDescent="0.35">
      <c r="A19" s="89" t="s">
        <v>217</v>
      </c>
      <c r="B19" s="90">
        <v>1</v>
      </c>
      <c r="C19" s="91"/>
    </row>
    <row r="20" spans="1:7" x14ac:dyDescent="0.35">
      <c r="A20" s="89" t="s">
        <v>219</v>
      </c>
      <c r="B20" s="90">
        <v>52</v>
      </c>
      <c r="C20" s="91"/>
    </row>
    <row r="21" spans="1:7" x14ac:dyDescent="0.35">
      <c r="A21" s="89" t="s">
        <v>220</v>
      </c>
      <c r="B21" s="90">
        <v>12</v>
      </c>
      <c r="C21" s="91"/>
    </row>
    <row r="22" spans="1:7" x14ac:dyDescent="0.35">
      <c r="A22" s="89" t="s">
        <v>200</v>
      </c>
      <c r="B22" s="90">
        <v>1</v>
      </c>
      <c r="C22" s="91"/>
    </row>
    <row r="23" spans="1:7" x14ac:dyDescent="0.35">
      <c r="A23" s="89" t="s">
        <v>191</v>
      </c>
      <c r="B23" s="90">
        <v>12</v>
      </c>
      <c r="C23" s="91"/>
    </row>
    <row r="24" spans="1:7" x14ac:dyDescent="0.35">
      <c r="A24" s="92" t="s">
        <v>223</v>
      </c>
      <c r="B24" s="93">
        <v>1</v>
      </c>
      <c r="C24" s="85"/>
    </row>
    <row r="25" spans="1:7" ht="24.75" x14ac:dyDescent="0.35">
      <c r="E25" s="128" t="s">
        <v>236</v>
      </c>
      <c r="F25" s="126" t="s">
        <v>234</v>
      </c>
      <c r="G25" s="126" t="s">
        <v>235</v>
      </c>
    </row>
    <row r="26" spans="1:7" x14ac:dyDescent="0.35">
      <c r="A26" s="129" t="s">
        <v>237</v>
      </c>
      <c r="B26" s="129">
        <v>52</v>
      </c>
      <c r="E26" s="123">
        <v>34335</v>
      </c>
      <c r="F26" s="124">
        <v>5000</v>
      </c>
      <c r="G26" s="125">
        <v>0.02</v>
      </c>
    </row>
    <row r="27" spans="1:7" x14ac:dyDescent="0.35">
      <c r="E27" s="123">
        <v>42370</v>
      </c>
      <c r="F27" s="124">
        <v>5000</v>
      </c>
      <c r="G27" s="125">
        <v>5.9999999999999995E-4</v>
      </c>
    </row>
    <row r="28" spans="1:7" x14ac:dyDescent="0.35">
      <c r="E28" s="123">
        <v>45292</v>
      </c>
      <c r="F28" s="124">
        <v>50000</v>
      </c>
      <c r="G28" s="125">
        <v>4.0000000000000001E-3</v>
      </c>
    </row>
    <row r="29" spans="1:7" x14ac:dyDescent="0.35">
      <c r="E29" s="123">
        <v>45658</v>
      </c>
      <c r="F29" s="124">
        <v>51600</v>
      </c>
      <c r="G29" s="125">
        <v>4.4999999999999997E-3</v>
      </c>
    </row>
    <row r="30" spans="1:7" x14ac:dyDescent="0.35">
      <c r="A30" s="87" t="s">
        <v>201</v>
      </c>
      <c r="E30" s="123"/>
      <c r="F30" s="124">
        <v>50003</v>
      </c>
      <c r="G30" s="125"/>
    </row>
    <row r="31" spans="1:7" x14ac:dyDescent="0.35">
      <c r="A31" s="89" t="s">
        <v>208</v>
      </c>
      <c r="E31" s="123"/>
      <c r="F31" s="124">
        <v>50004</v>
      </c>
      <c r="G31" s="125"/>
    </row>
    <row r="32" spans="1:7" x14ac:dyDescent="0.35">
      <c r="A32" s="89" t="s">
        <v>55</v>
      </c>
      <c r="E32" s="123"/>
      <c r="F32" s="124">
        <v>50005</v>
      </c>
      <c r="G32" s="125"/>
    </row>
    <row r="33" spans="1:7" x14ac:dyDescent="0.35">
      <c r="A33" s="89" t="s">
        <v>202</v>
      </c>
      <c r="E33" s="123"/>
      <c r="F33" s="124">
        <v>50006</v>
      </c>
      <c r="G33" s="125"/>
    </row>
    <row r="34" spans="1:7" x14ac:dyDescent="0.35">
      <c r="A34" s="89" t="s">
        <v>204</v>
      </c>
      <c r="E34" s="123"/>
      <c r="F34" s="124">
        <v>50007</v>
      </c>
      <c r="G34" s="125"/>
    </row>
    <row r="35" spans="1:7" x14ac:dyDescent="0.35">
      <c r="A35" s="89" t="s">
        <v>203</v>
      </c>
      <c r="E35" s="123"/>
      <c r="F35" s="124">
        <v>50008</v>
      </c>
      <c r="G35" s="125"/>
    </row>
    <row r="36" spans="1:7" x14ac:dyDescent="0.35">
      <c r="A36" s="89" t="s">
        <v>209</v>
      </c>
      <c r="E36" s="123"/>
      <c r="F36" s="124">
        <v>50009</v>
      </c>
      <c r="G36" s="125"/>
    </row>
    <row r="37" spans="1:7" x14ac:dyDescent="0.35">
      <c r="A37" s="89" t="s">
        <v>191</v>
      </c>
      <c r="E37" s="123"/>
      <c r="F37" s="124">
        <v>50010</v>
      </c>
      <c r="G37" s="125"/>
    </row>
    <row r="38" spans="1:7" x14ac:dyDescent="0.35">
      <c r="A38" s="91" t="s">
        <v>211</v>
      </c>
      <c r="E38" s="123"/>
      <c r="F38" s="124">
        <v>50011</v>
      </c>
      <c r="G38" s="125"/>
    </row>
    <row r="39" spans="1:7" x14ac:dyDescent="0.35">
      <c r="A39" s="89" t="s">
        <v>205</v>
      </c>
      <c r="E39" s="123"/>
      <c r="F39" s="124">
        <v>50012</v>
      </c>
      <c r="G39" s="125"/>
    </row>
    <row r="40" spans="1:7" x14ac:dyDescent="0.35">
      <c r="A40" s="89" t="s">
        <v>206</v>
      </c>
      <c r="E40" s="123"/>
      <c r="F40" s="124">
        <v>50013</v>
      </c>
      <c r="G40" s="125"/>
    </row>
    <row r="41" spans="1:7" x14ac:dyDescent="0.35">
      <c r="A41" s="89" t="s">
        <v>56</v>
      </c>
      <c r="E41" s="123"/>
      <c r="F41" s="124">
        <v>50014</v>
      </c>
      <c r="G41" s="125"/>
    </row>
    <row r="42" spans="1:7" x14ac:dyDescent="0.35">
      <c r="A42" s="89" t="s">
        <v>212</v>
      </c>
      <c r="E42" s="123"/>
      <c r="F42" s="124">
        <v>50015</v>
      </c>
      <c r="G42" s="125"/>
    </row>
    <row r="43" spans="1:7" x14ac:dyDescent="0.35">
      <c r="A43" s="89" t="s">
        <v>221</v>
      </c>
      <c r="E43" s="123"/>
      <c r="F43" s="124">
        <v>50016</v>
      </c>
      <c r="G43" s="125"/>
    </row>
    <row r="44" spans="1:7" x14ac:dyDescent="0.35">
      <c r="A44" s="91" t="s">
        <v>210</v>
      </c>
    </row>
    <row r="45" spans="1:7" x14ac:dyDescent="0.35">
      <c r="A45" s="91" t="s">
        <v>207</v>
      </c>
    </row>
    <row r="46" spans="1:7" x14ac:dyDescent="0.35">
      <c r="A46" s="92" t="s">
        <v>224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F41C-5A54-4AD5-9B48-E305BB9726A5}">
  <sheetPr codeName="Sheet1"/>
  <dimension ref="A1:BV40"/>
  <sheetViews>
    <sheetView workbookViewId="0">
      <pane xSplit="1" ySplit="1" topLeftCell="BE2" activePane="bottomRight" state="frozen"/>
      <selection activeCell="B37" sqref="B37"/>
      <selection pane="topRight" activeCell="B37" sqref="B37"/>
      <selection pane="bottomLeft" activeCell="B37" sqref="B37"/>
      <selection pane="bottomRight" activeCell="BP9" sqref="BP9"/>
    </sheetView>
  </sheetViews>
  <sheetFormatPr defaultRowHeight="12.4" x14ac:dyDescent="0.35"/>
  <cols>
    <col min="1" max="1" width="9.46484375" style="37" bestFit="1" customWidth="1"/>
    <col min="2" max="73" width="9.59765625" style="37" bestFit="1" customWidth="1"/>
    <col min="74" max="74" width="10" style="37" bestFit="1" customWidth="1"/>
    <col min="75" max="16384" width="9.06640625" style="37"/>
  </cols>
  <sheetData>
    <row r="1" spans="1:74" x14ac:dyDescent="0.35">
      <c r="B1" s="37" t="s">
        <v>58</v>
      </c>
      <c r="C1" s="37" t="s">
        <v>59</v>
      </c>
      <c r="D1" s="37" t="s">
        <v>60</v>
      </c>
      <c r="E1" s="37" t="s">
        <v>61</v>
      </c>
      <c r="F1" s="37" t="s">
        <v>62</v>
      </c>
      <c r="G1" s="37" t="s">
        <v>63</v>
      </c>
      <c r="H1" s="37" t="s">
        <v>64</v>
      </c>
      <c r="I1" s="37" t="s">
        <v>65</v>
      </c>
      <c r="J1" s="37" t="s">
        <v>66</v>
      </c>
      <c r="K1" s="37" t="s">
        <v>67</v>
      </c>
      <c r="L1" s="37" t="s">
        <v>68</v>
      </c>
      <c r="M1" s="37" t="s">
        <v>69</v>
      </c>
      <c r="N1" s="37" t="s">
        <v>70</v>
      </c>
      <c r="O1" s="37" t="s">
        <v>71</v>
      </c>
      <c r="P1" s="37" t="s">
        <v>72</v>
      </c>
      <c r="Q1" s="37" t="s">
        <v>73</v>
      </c>
      <c r="R1" s="37" t="s">
        <v>74</v>
      </c>
      <c r="S1" s="37" t="s">
        <v>75</v>
      </c>
      <c r="T1" s="37" t="s">
        <v>76</v>
      </c>
      <c r="U1" s="37" t="s">
        <v>77</v>
      </c>
      <c r="V1" s="37" t="s">
        <v>78</v>
      </c>
      <c r="W1" s="37" t="s">
        <v>79</v>
      </c>
      <c r="X1" s="37" t="s">
        <v>80</v>
      </c>
      <c r="Y1" s="37" t="s">
        <v>81</v>
      </c>
      <c r="Z1" s="37" t="s">
        <v>82</v>
      </c>
      <c r="AA1" s="37" t="s">
        <v>83</v>
      </c>
      <c r="AB1" s="37" t="s">
        <v>84</v>
      </c>
      <c r="AC1" s="37" t="s">
        <v>85</v>
      </c>
      <c r="AD1" s="37" t="s">
        <v>86</v>
      </c>
      <c r="AE1" s="37" t="s">
        <v>87</v>
      </c>
      <c r="AF1" s="37" t="s">
        <v>88</v>
      </c>
      <c r="AG1" s="37" t="s">
        <v>89</v>
      </c>
      <c r="AH1" s="37" t="s">
        <v>90</v>
      </c>
      <c r="AI1" s="37" t="s">
        <v>91</v>
      </c>
      <c r="AJ1" s="37" t="s">
        <v>92</v>
      </c>
      <c r="AK1" s="37" t="s">
        <v>93</v>
      </c>
      <c r="AL1" s="37" t="s">
        <v>94</v>
      </c>
      <c r="AM1" s="37" t="s">
        <v>95</v>
      </c>
      <c r="AN1" s="37" t="s">
        <v>96</v>
      </c>
      <c r="AO1" s="37" t="s">
        <v>97</v>
      </c>
      <c r="AP1" s="37" t="s">
        <v>98</v>
      </c>
      <c r="AQ1" s="37" t="s">
        <v>99</v>
      </c>
      <c r="AR1" s="37" t="s">
        <v>100</v>
      </c>
      <c r="AS1" s="37" t="s">
        <v>101</v>
      </c>
      <c r="AT1" s="37" t="s">
        <v>102</v>
      </c>
      <c r="AU1" s="37" t="s">
        <v>103</v>
      </c>
      <c r="AV1" s="37" t="s">
        <v>104</v>
      </c>
      <c r="AW1" s="37" t="s">
        <v>105</v>
      </c>
      <c r="AX1" s="37" t="s">
        <v>106</v>
      </c>
      <c r="AY1" s="37" t="s">
        <v>107</v>
      </c>
      <c r="AZ1" s="37" t="s">
        <v>108</v>
      </c>
      <c r="BA1" s="37" t="s">
        <v>109</v>
      </c>
      <c r="BB1" s="37" t="s">
        <v>110</v>
      </c>
      <c r="BC1" s="37" t="s">
        <v>111</v>
      </c>
      <c r="BD1" s="37" t="s">
        <v>112</v>
      </c>
      <c r="BE1" s="37" t="s">
        <v>113</v>
      </c>
      <c r="BF1" s="37" t="s">
        <v>114</v>
      </c>
      <c r="BG1" s="37" t="s">
        <v>115</v>
      </c>
      <c r="BH1" s="37" t="s">
        <v>116</v>
      </c>
      <c r="BI1" s="37" t="s">
        <v>117</v>
      </c>
      <c r="BJ1" s="37" t="s">
        <v>118</v>
      </c>
      <c r="BK1" s="37" t="s">
        <v>119</v>
      </c>
      <c r="BL1" s="37" t="s">
        <v>120</v>
      </c>
      <c r="BM1" s="37" t="s">
        <v>121</v>
      </c>
      <c r="BN1" s="37" t="s">
        <v>122</v>
      </c>
      <c r="BO1" s="37" t="s">
        <v>123</v>
      </c>
      <c r="BP1" s="37" t="s">
        <v>124</v>
      </c>
      <c r="BQ1" s="37" t="s">
        <v>125</v>
      </c>
      <c r="BR1" s="37" t="s">
        <v>126</v>
      </c>
      <c r="BS1" s="37" t="s">
        <v>127</v>
      </c>
      <c r="BT1" s="37" t="s">
        <v>128</v>
      </c>
      <c r="BU1" s="37" t="s">
        <v>129</v>
      </c>
    </row>
    <row r="2" spans="1:74" ht="12.75" x14ac:dyDescent="0.35">
      <c r="A2" s="37" t="s">
        <v>130</v>
      </c>
      <c r="B2" s="38">
        <v>16400</v>
      </c>
      <c r="C2" s="38">
        <v>16400</v>
      </c>
      <c r="D2" s="38">
        <v>16400</v>
      </c>
      <c r="E2" s="38">
        <v>16400</v>
      </c>
      <c r="F2" s="38">
        <v>19900</v>
      </c>
      <c r="G2" s="38">
        <v>16400</v>
      </c>
      <c r="H2" s="38">
        <v>16400</v>
      </c>
      <c r="I2" s="38">
        <v>20200</v>
      </c>
      <c r="J2" s="38">
        <v>17050</v>
      </c>
      <c r="K2" s="38">
        <v>16400</v>
      </c>
      <c r="L2" s="38">
        <v>16800</v>
      </c>
      <c r="M2" s="38">
        <v>16400</v>
      </c>
      <c r="N2" s="38">
        <v>22100</v>
      </c>
      <c r="O2" s="38">
        <v>18250</v>
      </c>
      <c r="P2" s="38">
        <v>16400</v>
      </c>
      <c r="Q2" s="38">
        <v>16250</v>
      </c>
      <c r="R2" s="38">
        <v>15100</v>
      </c>
      <c r="S2" s="38">
        <v>17050</v>
      </c>
      <c r="T2" s="38">
        <v>16400</v>
      </c>
      <c r="U2" s="38">
        <v>19300</v>
      </c>
      <c r="V2" s="38">
        <v>16400</v>
      </c>
      <c r="W2" s="38">
        <v>16500</v>
      </c>
      <c r="X2" s="38">
        <v>18250</v>
      </c>
      <c r="Y2" s="38">
        <v>16400</v>
      </c>
      <c r="Z2" s="38">
        <v>16400</v>
      </c>
      <c r="AA2" s="38">
        <v>16400</v>
      </c>
      <c r="AB2" s="38">
        <v>16400</v>
      </c>
      <c r="AC2" s="38">
        <v>18450</v>
      </c>
      <c r="AD2" s="38">
        <v>16400</v>
      </c>
      <c r="AE2" s="38">
        <v>20500</v>
      </c>
      <c r="AF2" s="38">
        <v>16700</v>
      </c>
      <c r="AG2" s="38">
        <v>18550</v>
      </c>
      <c r="AH2" s="38">
        <v>16400</v>
      </c>
      <c r="AI2" s="38">
        <v>16400</v>
      </c>
      <c r="AJ2" s="38">
        <v>16400</v>
      </c>
      <c r="AK2" s="38">
        <v>17900</v>
      </c>
      <c r="AL2" s="38">
        <v>18400</v>
      </c>
      <c r="AM2" s="38">
        <v>16400</v>
      </c>
      <c r="AN2" s="38">
        <v>16400</v>
      </c>
      <c r="AO2" s="38">
        <v>16400</v>
      </c>
      <c r="AP2" s="38">
        <v>20900</v>
      </c>
      <c r="AQ2" s="38">
        <v>16400</v>
      </c>
      <c r="AR2" s="38">
        <v>16400</v>
      </c>
      <c r="AS2" s="38">
        <v>16400</v>
      </c>
      <c r="AT2" s="38">
        <v>20200</v>
      </c>
      <c r="AU2" s="38">
        <v>20900</v>
      </c>
      <c r="AV2" s="38">
        <v>16400</v>
      </c>
      <c r="AW2" s="38">
        <v>18400</v>
      </c>
      <c r="AX2" s="38">
        <v>16400</v>
      </c>
      <c r="AY2" s="38">
        <v>19150</v>
      </c>
      <c r="AZ2" s="38">
        <v>16400</v>
      </c>
      <c r="BA2" s="38">
        <v>20900</v>
      </c>
      <c r="BB2" s="38">
        <v>16400</v>
      </c>
      <c r="BC2" s="38">
        <v>19250</v>
      </c>
      <c r="BD2" s="38">
        <v>16400</v>
      </c>
      <c r="BE2" s="38">
        <v>16400</v>
      </c>
      <c r="BF2" s="38">
        <v>16400</v>
      </c>
      <c r="BG2" s="38">
        <v>16400</v>
      </c>
      <c r="BH2" s="38">
        <v>19400</v>
      </c>
      <c r="BI2" s="38">
        <v>25500</v>
      </c>
      <c r="BJ2" s="38">
        <v>16400</v>
      </c>
      <c r="BK2" s="38">
        <v>16400</v>
      </c>
      <c r="BL2" s="38">
        <v>16400</v>
      </c>
      <c r="BM2" s="38">
        <v>16400</v>
      </c>
      <c r="BN2" s="38">
        <v>18350</v>
      </c>
      <c r="BO2" s="38">
        <v>16400</v>
      </c>
      <c r="BP2" s="38">
        <v>20900</v>
      </c>
      <c r="BQ2" s="38">
        <v>20900</v>
      </c>
      <c r="BR2" s="38">
        <v>17650</v>
      </c>
      <c r="BS2" s="38">
        <v>16400</v>
      </c>
      <c r="BT2" s="38">
        <v>20200</v>
      </c>
      <c r="BU2" s="38">
        <v>19450</v>
      </c>
    </row>
    <row r="3" spans="1:74" ht="12.75" x14ac:dyDescent="0.35">
      <c r="A3" s="37" t="s">
        <v>131</v>
      </c>
      <c r="B3" s="38">
        <v>16400</v>
      </c>
      <c r="C3" s="38">
        <v>16400</v>
      </c>
      <c r="D3" s="38">
        <v>16400</v>
      </c>
      <c r="E3" s="38">
        <v>16400</v>
      </c>
      <c r="F3" s="38">
        <v>19500</v>
      </c>
      <c r="G3" s="38">
        <v>16400</v>
      </c>
      <c r="H3" s="38">
        <v>16400</v>
      </c>
      <c r="I3" s="38">
        <v>19600</v>
      </c>
      <c r="J3" s="38">
        <v>17050</v>
      </c>
      <c r="K3" s="38">
        <v>16400</v>
      </c>
      <c r="L3" s="38">
        <v>16800</v>
      </c>
      <c r="M3" s="38">
        <v>16400</v>
      </c>
      <c r="N3" s="38">
        <v>21900</v>
      </c>
      <c r="O3" s="38">
        <v>18150</v>
      </c>
      <c r="P3" s="38">
        <v>16400</v>
      </c>
      <c r="Q3" s="38">
        <v>15900</v>
      </c>
      <c r="R3" s="38">
        <v>16400</v>
      </c>
      <c r="S3" s="38">
        <v>17050</v>
      </c>
      <c r="T3" s="38">
        <v>16400</v>
      </c>
      <c r="U3" s="38">
        <v>19300</v>
      </c>
      <c r="V3" s="38">
        <v>16400</v>
      </c>
      <c r="W3" s="38">
        <v>16500</v>
      </c>
      <c r="X3" s="38">
        <v>18150</v>
      </c>
      <c r="Y3" s="38">
        <v>16400</v>
      </c>
      <c r="Z3" s="38">
        <v>16400</v>
      </c>
      <c r="AA3" s="38">
        <v>16400</v>
      </c>
      <c r="AB3" s="38">
        <v>16400</v>
      </c>
      <c r="AC3" s="38">
        <v>18450</v>
      </c>
      <c r="AD3" s="38">
        <v>16400</v>
      </c>
      <c r="AE3" s="38">
        <v>20500</v>
      </c>
      <c r="AF3" s="38">
        <v>16700</v>
      </c>
      <c r="AG3" s="38">
        <v>18300</v>
      </c>
      <c r="AH3" s="38">
        <v>16400</v>
      </c>
      <c r="AI3" s="38">
        <v>16400</v>
      </c>
      <c r="AJ3" s="38">
        <v>16400</v>
      </c>
      <c r="AK3" s="38">
        <v>17750</v>
      </c>
      <c r="AL3" s="38">
        <v>18400</v>
      </c>
      <c r="AM3" s="38">
        <v>16400</v>
      </c>
      <c r="AN3" s="38">
        <v>16400</v>
      </c>
      <c r="AO3" s="38">
        <v>16400</v>
      </c>
      <c r="AP3" s="38">
        <v>20900</v>
      </c>
      <c r="AQ3" s="38">
        <v>16400</v>
      </c>
      <c r="AR3" s="38">
        <v>16400</v>
      </c>
      <c r="AS3" s="38">
        <v>16400</v>
      </c>
      <c r="AT3" s="38">
        <v>19600</v>
      </c>
      <c r="AU3" s="38">
        <v>20900</v>
      </c>
      <c r="AV3" s="38">
        <v>16400</v>
      </c>
      <c r="AW3" s="38">
        <v>18000</v>
      </c>
      <c r="AX3" s="38">
        <v>16400</v>
      </c>
      <c r="AY3" s="38">
        <v>19150</v>
      </c>
      <c r="AZ3" s="38">
        <v>16400</v>
      </c>
      <c r="BA3" s="38">
        <v>20900</v>
      </c>
      <c r="BB3" s="38">
        <v>16400</v>
      </c>
      <c r="BC3" s="38">
        <v>19150</v>
      </c>
      <c r="BD3" s="38">
        <v>16400</v>
      </c>
      <c r="BE3" s="38">
        <v>16400</v>
      </c>
      <c r="BF3" s="38">
        <v>16400</v>
      </c>
      <c r="BG3" s="38">
        <v>16400</v>
      </c>
      <c r="BH3" s="38">
        <v>18950</v>
      </c>
      <c r="BI3" s="38">
        <v>24000</v>
      </c>
      <c r="BJ3" s="38">
        <v>16400</v>
      </c>
      <c r="BK3" s="38">
        <v>16400</v>
      </c>
      <c r="BL3" s="38">
        <v>16400</v>
      </c>
      <c r="BM3" s="38">
        <v>16400</v>
      </c>
      <c r="BN3" s="38">
        <v>18350</v>
      </c>
      <c r="BO3" s="38">
        <v>16400</v>
      </c>
      <c r="BP3" s="38">
        <v>20900</v>
      </c>
      <c r="BQ3" s="38">
        <v>20900</v>
      </c>
      <c r="BR3" s="38">
        <v>17450</v>
      </c>
      <c r="BS3" s="38">
        <v>16400</v>
      </c>
      <c r="BT3" s="38">
        <v>19600</v>
      </c>
      <c r="BU3" s="38">
        <v>19450</v>
      </c>
    </row>
    <row r="4" spans="1:74" ht="12.75" x14ac:dyDescent="0.35">
      <c r="A4" s="37" t="s">
        <v>132</v>
      </c>
      <c r="B4" s="38">
        <v>16400</v>
      </c>
      <c r="C4" s="38">
        <v>16400</v>
      </c>
      <c r="D4" s="38">
        <v>16400</v>
      </c>
      <c r="E4" s="38">
        <v>16400</v>
      </c>
      <c r="F4" s="38">
        <v>19900</v>
      </c>
      <c r="G4" s="38">
        <v>16400</v>
      </c>
      <c r="H4" s="38">
        <v>16400</v>
      </c>
      <c r="I4" s="38">
        <v>20200</v>
      </c>
      <c r="J4" s="38">
        <v>17050</v>
      </c>
      <c r="K4" s="38">
        <v>16400</v>
      </c>
      <c r="L4" s="38">
        <v>16800</v>
      </c>
      <c r="M4" s="38">
        <v>16400</v>
      </c>
      <c r="N4" s="38">
        <v>22100</v>
      </c>
      <c r="O4" s="38">
        <v>18250</v>
      </c>
      <c r="P4" s="38">
        <v>16400</v>
      </c>
      <c r="Q4" s="38">
        <v>16250</v>
      </c>
      <c r="R4" s="38">
        <v>16400</v>
      </c>
      <c r="S4" s="38">
        <v>17050</v>
      </c>
      <c r="T4" s="38">
        <v>16400</v>
      </c>
      <c r="U4" s="38">
        <v>19300</v>
      </c>
      <c r="V4" s="38">
        <v>16400</v>
      </c>
      <c r="W4" s="38">
        <v>16500</v>
      </c>
      <c r="X4" s="38">
        <v>18250</v>
      </c>
      <c r="Y4" s="38">
        <v>16400</v>
      </c>
      <c r="Z4" s="38">
        <v>16400</v>
      </c>
      <c r="AA4" s="38">
        <v>16400</v>
      </c>
      <c r="AB4" s="38">
        <v>16400</v>
      </c>
      <c r="AC4" s="38">
        <v>18450</v>
      </c>
      <c r="AD4" s="38">
        <v>16400</v>
      </c>
      <c r="AE4" s="38">
        <v>20500</v>
      </c>
      <c r="AF4" s="38">
        <v>16700</v>
      </c>
      <c r="AG4" s="38">
        <v>18550</v>
      </c>
      <c r="AH4" s="38">
        <v>16400</v>
      </c>
      <c r="AI4" s="38">
        <v>16400</v>
      </c>
      <c r="AJ4" s="38">
        <v>16400</v>
      </c>
      <c r="AK4" s="38">
        <v>17900</v>
      </c>
      <c r="AL4" s="38">
        <v>18400</v>
      </c>
      <c r="AM4" s="38">
        <v>16400</v>
      </c>
      <c r="AN4" s="38">
        <v>16400</v>
      </c>
      <c r="AO4" s="38">
        <v>16400</v>
      </c>
      <c r="AP4" s="38">
        <v>20900</v>
      </c>
      <c r="AQ4" s="38">
        <v>16400</v>
      </c>
      <c r="AR4" s="38">
        <v>16400</v>
      </c>
      <c r="AS4" s="38">
        <v>16400</v>
      </c>
      <c r="AT4" s="38">
        <v>20200</v>
      </c>
      <c r="AU4" s="38">
        <v>20900</v>
      </c>
      <c r="AV4" s="38">
        <v>16400</v>
      </c>
      <c r="AW4" s="38">
        <v>18400</v>
      </c>
      <c r="AX4" s="38">
        <v>16400</v>
      </c>
      <c r="AY4" s="38">
        <v>19150</v>
      </c>
      <c r="AZ4" s="38">
        <v>16400</v>
      </c>
      <c r="BA4" s="38">
        <v>20900</v>
      </c>
      <c r="BB4" s="38">
        <v>16400</v>
      </c>
      <c r="BC4" s="38">
        <v>19250</v>
      </c>
      <c r="BD4" s="38">
        <v>16400</v>
      </c>
      <c r="BE4" s="38">
        <v>16400</v>
      </c>
      <c r="BF4" s="38">
        <v>16400</v>
      </c>
      <c r="BG4" s="38">
        <v>16400</v>
      </c>
      <c r="BH4" s="38">
        <v>19400</v>
      </c>
      <c r="BI4" s="38">
        <v>25500</v>
      </c>
      <c r="BJ4" s="38">
        <v>16400</v>
      </c>
      <c r="BK4" s="38">
        <v>16400</v>
      </c>
      <c r="BL4" s="38">
        <v>16400</v>
      </c>
      <c r="BM4" s="38">
        <v>16400</v>
      </c>
      <c r="BN4" s="38">
        <v>18350</v>
      </c>
      <c r="BO4" s="38">
        <v>16400</v>
      </c>
      <c r="BP4" s="38">
        <v>20900</v>
      </c>
      <c r="BQ4" s="38">
        <v>20900</v>
      </c>
      <c r="BR4" s="38">
        <v>17650</v>
      </c>
      <c r="BS4" s="38">
        <v>16400</v>
      </c>
      <c r="BT4" s="38">
        <v>20200</v>
      </c>
      <c r="BU4" s="38">
        <v>19450</v>
      </c>
    </row>
    <row r="5" spans="1:74" ht="12.75" x14ac:dyDescent="0.35">
      <c r="A5" s="37" t="s">
        <v>133</v>
      </c>
      <c r="B5" s="38">
        <v>17300</v>
      </c>
      <c r="C5" s="38">
        <v>17300</v>
      </c>
      <c r="D5" s="38">
        <v>17300</v>
      </c>
      <c r="E5" s="38">
        <v>17300</v>
      </c>
      <c r="F5" s="38">
        <v>20850</v>
      </c>
      <c r="G5" s="38">
        <v>17300</v>
      </c>
      <c r="H5" s="38">
        <v>17300</v>
      </c>
      <c r="I5" s="38">
        <v>20750</v>
      </c>
      <c r="J5" s="38">
        <v>18000</v>
      </c>
      <c r="K5" s="38">
        <v>17300</v>
      </c>
      <c r="L5" s="38">
        <v>18900</v>
      </c>
      <c r="M5" s="38">
        <v>17300</v>
      </c>
      <c r="N5" s="38">
        <v>23650</v>
      </c>
      <c r="O5" s="38">
        <v>19050</v>
      </c>
      <c r="P5" s="38">
        <v>17600</v>
      </c>
      <c r="Q5" s="38">
        <v>17500</v>
      </c>
      <c r="R5" s="38">
        <v>17300</v>
      </c>
      <c r="S5" s="38">
        <v>18000</v>
      </c>
      <c r="T5" s="38">
        <v>17300</v>
      </c>
      <c r="U5" s="38">
        <v>19500</v>
      </c>
      <c r="V5" s="38">
        <v>17300</v>
      </c>
      <c r="W5" s="38">
        <v>17300</v>
      </c>
      <c r="X5" s="38">
        <v>18600</v>
      </c>
      <c r="Y5" s="38">
        <v>17300</v>
      </c>
      <c r="Z5" s="38">
        <v>17300</v>
      </c>
      <c r="AA5" s="38">
        <v>17300</v>
      </c>
      <c r="AB5" s="38">
        <v>17300</v>
      </c>
      <c r="AC5" s="38">
        <v>20350</v>
      </c>
      <c r="AD5" s="38">
        <v>17300</v>
      </c>
      <c r="AE5" s="38">
        <v>20300</v>
      </c>
      <c r="AF5" s="38">
        <v>18600</v>
      </c>
      <c r="AG5" s="38">
        <v>19250</v>
      </c>
      <c r="AH5" s="38">
        <v>17300</v>
      </c>
      <c r="AI5" s="38">
        <v>17300</v>
      </c>
      <c r="AJ5" s="38">
        <v>17300</v>
      </c>
      <c r="AK5" s="38">
        <v>18650</v>
      </c>
      <c r="AL5" s="38">
        <v>19950</v>
      </c>
      <c r="AM5" s="38">
        <v>17300</v>
      </c>
      <c r="AN5" s="38">
        <v>17300</v>
      </c>
      <c r="AO5" s="38">
        <v>17300</v>
      </c>
      <c r="AP5" s="38">
        <v>22200</v>
      </c>
      <c r="AQ5" s="38">
        <v>17300</v>
      </c>
      <c r="AR5" s="38">
        <v>17300</v>
      </c>
      <c r="AS5" s="38">
        <v>17300</v>
      </c>
      <c r="AT5" s="38">
        <v>20750</v>
      </c>
      <c r="AU5" s="38">
        <v>22200</v>
      </c>
      <c r="AV5" s="38">
        <v>17300</v>
      </c>
      <c r="AW5" s="38">
        <v>18900</v>
      </c>
      <c r="AX5" s="38">
        <v>17300</v>
      </c>
      <c r="AY5" s="38">
        <v>19900</v>
      </c>
      <c r="AZ5" s="38">
        <v>17300</v>
      </c>
      <c r="BA5" s="38">
        <v>21650</v>
      </c>
      <c r="BB5" s="38">
        <v>17300</v>
      </c>
      <c r="BC5" s="38">
        <v>20300</v>
      </c>
      <c r="BD5" s="38">
        <v>17300</v>
      </c>
      <c r="BE5" s="38">
        <v>17900</v>
      </c>
      <c r="BF5" s="38">
        <v>17300</v>
      </c>
      <c r="BG5" s="38">
        <v>17300</v>
      </c>
      <c r="BH5" s="38">
        <v>20900</v>
      </c>
      <c r="BI5" s="38">
        <v>24800</v>
      </c>
      <c r="BJ5" s="38">
        <v>17300</v>
      </c>
      <c r="BK5" s="38">
        <v>17300</v>
      </c>
      <c r="BL5" s="38">
        <v>17300</v>
      </c>
      <c r="BM5" s="38">
        <v>17300</v>
      </c>
      <c r="BN5" s="38">
        <v>20600</v>
      </c>
      <c r="BO5" s="38">
        <v>17300</v>
      </c>
      <c r="BP5" s="38">
        <v>22200</v>
      </c>
      <c r="BQ5" s="38">
        <v>22200</v>
      </c>
      <c r="BR5" s="38">
        <v>18050</v>
      </c>
      <c r="BS5" s="38">
        <v>17300</v>
      </c>
      <c r="BT5" s="38">
        <v>20750</v>
      </c>
      <c r="BU5" s="38">
        <v>19900</v>
      </c>
    </row>
    <row r="6" spans="1:74" ht="12.75" x14ac:dyDescent="0.35">
      <c r="A6" s="37" t="s">
        <v>134</v>
      </c>
      <c r="B6" s="38">
        <v>17950</v>
      </c>
      <c r="C6" s="38">
        <v>17950</v>
      </c>
      <c r="D6" s="38">
        <v>17950</v>
      </c>
      <c r="E6" s="38">
        <v>17950</v>
      </c>
      <c r="F6" s="38">
        <v>21350</v>
      </c>
      <c r="G6" s="38">
        <v>17950</v>
      </c>
      <c r="H6" s="38">
        <v>17950</v>
      </c>
      <c r="I6" s="38">
        <v>21650</v>
      </c>
      <c r="J6" s="38">
        <v>18700</v>
      </c>
      <c r="K6" s="38">
        <v>17950</v>
      </c>
      <c r="L6" s="38">
        <v>19650</v>
      </c>
      <c r="M6" s="38">
        <v>17950</v>
      </c>
      <c r="N6" s="38">
        <v>25200</v>
      </c>
      <c r="O6" s="38">
        <v>19900</v>
      </c>
      <c r="P6" s="38">
        <v>17950</v>
      </c>
      <c r="Q6" s="38">
        <v>18150</v>
      </c>
      <c r="R6" s="38">
        <v>17950</v>
      </c>
      <c r="S6" s="38">
        <v>18700</v>
      </c>
      <c r="T6" s="38">
        <v>17950</v>
      </c>
      <c r="U6" s="38">
        <v>19650</v>
      </c>
      <c r="V6" s="38">
        <v>17950</v>
      </c>
      <c r="W6" s="38">
        <v>17950</v>
      </c>
      <c r="X6" s="38">
        <v>18050</v>
      </c>
      <c r="Y6" s="38">
        <v>17950</v>
      </c>
      <c r="Z6" s="38">
        <v>18150</v>
      </c>
      <c r="AA6" s="38">
        <v>17950</v>
      </c>
      <c r="AB6" s="38">
        <v>17950</v>
      </c>
      <c r="AC6" s="38">
        <v>21450</v>
      </c>
      <c r="AD6" s="38">
        <v>17950</v>
      </c>
      <c r="AE6" s="38">
        <v>20300</v>
      </c>
      <c r="AF6" s="38">
        <v>17950</v>
      </c>
      <c r="AG6" s="38">
        <v>19300</v>
      </c>
      <c r="AH6" s="38">
        <v>17950</v>
      </c>
      <c r="AI6" s="38">
        <v>17950</v>
      </c>
      <c r="AJ6" s="38">
        <v>17950</v>
      </c>
      <c r="AK6" s="38">
        <v>17950</v>
      </c>
      <c r="AL6" s="38">
        <v>20750</v>
      </c>
      <c r="AM6" s="38">
        <v>17950</v>
      </c>
      <c r="AN6" s="38">
        <v>17950</v>
      </c>
      <c r="AO6" s="38">
        <v>17950</v>
      </c>
      <c r="AP6" s="38">
        <v>23200</v>
      </c>
      <c r="AQ6" s="38">
        <v>18000</v>
      </c>
      <c r="AR6" s="38">
        <v>17950</v>
      </c>
      <c r="AS6" s="38">
        <v>17950</v>
      </c>
      <c r="AT6" s="38">
        <v>21650</v>
      </c>
      <c r="AU6" s="38">
        <v>23200</v>
      </c>
      <c r="AV6" s="38">
        <v>17950</v>
      </c>
      <c r="AW6" s="38">
        <v>25500</v>
      </c>
      <c r="AX6" s="38">
        <v>17950</v>
      </c>
      <c r="AY6" s="38">
        <v>20700</v>
      </c>
      <c r="AZ6" s="38">
        <v>17950</v>
      </c>
      <c r="BA6" s="38">
        <v>22650</v>
      </c>
      <c r="BB6" s="38">
        <v>17950</v>
      </c>
      <c r="BC6" s="38">
        <v>20750</v>
      </c>
      <c r="BD6" s="38">
        <v>17950</v>
      </c>
      <c r="BE6" s="38">
        <v>18900</v>
      </c>
      <c r="BF6" s="38">
        <v>17950</v>
      </c>
      <c r="BG6" s="38">
        <v>17950</v>
      </c>
      <c r="BH6" s="38">
        <v>20800</v>
      </c>
      <c r="BI6" s="38">
        <v>25500</v>
      </c>
      <c r="BJ6" s="38">
        <v>17950</v>
      </c>
      <c r="BK6" s="38">
        <v>17950</v>
      </c>
      <c r="BL6" s="38">
        <v>17950</v>
      </c>
      <c r="BM6" s="38">
        <v>17950</v>
      </c>
      <c r="BN6" s="38">
        <v>21550</v>
      </c>
      <c r="BO6" s="38">
        <v>17950</v>
      </c>
      <c r="BP6" s="38">
        <v>23200</v>
      </c>
      <c r="BQ6" s="38">
        <v>23200</v>
      </c>
      <c r="BR6" s="38">
        <v>18300</v>
      </c>
      <c r="BS6" s="38">
        <v>17950</v>
      </c>
      <c r="BT6" s="38">
        <v>21650</v>
      </c>
      <c r="BU6" s="38">
        <v>19450</v>
      </c>
    </row>
    <row r="7" spans="1:74" ht="12.75" x14ac:dyDescent="0.35">
      <c r="A7" s="37" t="s">
        <v>135</v>
      </c>
      <c r="B7" s="38">
        <v>17950</v>
      </c>
      <c r="C7" s="38">
        <v>17950</v>
      </c>
      <c r="D7" s="38">
        <v>17950</v>
      </c>
      <c r="E7" s="38">
        <v>17950</v>
      </c>
      <c r="F7" s="38">
        <v>22000</v>
      </c>
      <c r="G7" s="38">
        <v>17950</v>
      </c>
      <c r="H7" s="38">
        <v>17950</v>
      </c>
      <c r="I7" s="38">
        <v>21750</v>
      </c>
      <c r="J7" s="38">
        <v>18700</v>
      </c>
      <c r="K7" s="38">
        <v>17950</v>
      </c>
      <c r="L7" s="38">
        <v>19900</v>
      </c>
      <c r="M7" s="38">
        <v>17950</v>
      </c>
      <c r="N7" s="38">
        <v>25200</v>
      </c>
      <c r="O7" s="38">
        <v>19900</v>
      </c>
      <c r="P7" s="38">
        <v>17950</v>
      </c>
      <c r="Q7" s="38">
        <v>18150</v>
      </c>
      <c r="R7" s="38">
        <v>17950</v>
      </c>
      <c r="S7" s="38">
        <v>18700</v>
      </c>
      <c r="T7" s="38">
        <v>17950</v>
      </c>
      <c r="U7" s="38">
        <v>19650</v>
      </c>
      <c r="V7" s="38">
        <v>17950</v>
      </c>
      <c r="W7" s="38">
        <v>17950</v>
      </c>
      <c r="X7" s="38">
        <v>18300</v>
      </c>
      <c r="Y7" s="38">
        <v>17950</v>
      </c>
      <c r="Z7" s="38">
        <v>18400</v>
      </c>
      <c r="AA7" s="38">
        <v>17950</v>
      </c>
      <c r="AB7" s="38">
        <v>17950</v>
      </c>
      <c r="AC7" s="38">
        <v>21450</v>
      </c>
      <c r="AD7" s="38">
        <v>17950</v>
      </c>
      <c r="AE7" s="38">
        <v>20300</v>
      </c>
      <c r="AF7" s="38">
        <v>17950</v>
      </c>
      <c r="AG7" s="38">
        <v>19300</v>
      </c>
      <c r="AH7" s="38">
        <v>17950</v>
      </c>
      <c r="AI7" s="38">
        <v>17950</v>
      </c>
      <c r="AJ7" s="38">
        <v>17950</v>
      </c>
      <c r="AK7" s="38">
        <v>17950</v>
      </c>
      <c r="AL7" s="38">
        <v>20750</v>
      </c>
      <c r="AM7" s="38">
        <v>17950</v>
      </c>
      <c r="AN7" s="38">
        <v>17950</v>
      </c>
      <c r="AO7" s="38">
        <v>17950</v>
      </c>
      <c r="AP7" s="38">
        <v>23200</v>
      </c>
      <c r="AQ7" s="38">
        <v>18000</v>
      </c>
      <c r="AR7" s="38">
        <v>17950</v>
      </c>
      <c r="AS7" s="38">
        <v>17950</v>
      </c>
      <c r="AT7" s="38">
        <v>21750</v>
      </c>
      <c r="AU7" s="38">
        <v>23200</v>
      </c>
      <c r="AV7" s="38">
        <v>17950</v>
      </c>
      <c r="AW7" s="38">
        <v>25500</v>
      </c>
      <c r="AX7" s="38">
        <v>17950</v>
      </c>
      <c r="AY7" s="38">
        <v>20850</v>
      </c>
      <c r="AZ7" s="38">
        <v>17950</v>
      </c>
      <c r="BA7" s="38">
        <v>22650</v>
      </c>
      <c r="BB7" s="38">
        <v>17950</v>
      </c>
      <c r="BC7" s="38">
        <v>20900</v>
      </c>
      <c r="BD7" s="38">
        <v>17950</v>
      </c>
      <c r="BE7" s="38">
        <v>18900</v>
      </c>
      <c r="BF7" s="38">
        <v>17950</v>
      </c>
      <c r="BG7" s="38">
        <v>17950</v>
      </c>
      <c r="BH7" s="38">
        <v>21350</v>
      </c>
      <c r="BI7" s="38">
        <v>25500</v>
      </c>
      <c r="BJ7" s="38">
        <v>17950</v>
      </c>
      <c r="BK7" s="38">
        <v>17950</v>
      </c>
      <c r="BL7" s="38">
        <v>17950</v>
      </c>
      <c r="BM7" s="38">
        <v>17950</v>
      </c>
      <c r="BN7" s="38">
        <v>21550</v>
      </c>
      <c r="BO7" s="38">
        <v>17950</v>
      </c>
      <c r="BP7" s="38">
        <v>23200</v>
      </c>
      <c r="BQ7" s="38">
        <v>23200</v>
      </c>
      <c r="BR7" s="38">
        <v>18550</v>
      </c>
      <c r="BS7" s="38">
        <v>17950</v>
      </c>
      <c r="BT7" s="38">
        <v>21750</v>
      </c>
      <c r="BU7" s="38">
        <v>19750</v>
      </c>
    </row>
    <row r="8" spans="1:74" ht="12.75" x14ac:dyDescent="0.35">
      <c r="A8" s="37" t="s">
        <v>136</v>
      </c>
      <c r="B8" s="38">
        <v>18850</v>
      </c>
      <c r="C8" s="38">
        <v>18850</v>
      </c>
      <c r="D8" s="38">
        <v>18850</v>
      </c>
      <c r="E8" s="38">
        <v>18850</v>
      </c>
      <c r="F8" s="38">
        <v>22000</v>
      </c>
      <c r="G8" s="38">
        <v>18850</v>
      </c>
      <c r="H8" s="38">
        <v>18850</v>
      </c>
      <c r="I8" s="38">
        <v>22250</v>
      </c>
      <c r="J8" s="38">
        <v>19350</v>
      </c>
      <c r="K8" s="38">
        <v>18850</v>
      </c>
      <c r="L8" s="38">
        <v>19900</v>
      </c>
      <c r="M8" s="38">
        <v>18850</v>
      </c>
      <c r="N8" s="38">
        <v>26450</v>
      </c>
      <c r="O8" s="38">
        <v>20700</v>
      </c>
      <c r="P8" s="38">
        <v>18850</v>
      </c>
      <c r="Q8" s="38">
        <v>19300</v>
      </c>
      <c r="R8" s="38">
        <v>18850</v>
      </c>
      <c r="S8" s="38">
        <v>19350</v>
      </c>
      <c r="T8" s="38">
        <v>18850</v>
      </c>
      <c r="U8" s="38">
        <v>20200</v>
      </c>
      <c r="V8" s="38">
        <v>18850</v>
      </c>
      <c r="W8" s="38">
        <v>18850</v>
      </c>
      <c r="X8" s="38">
        <v>18850</v>
      </c>
      <c r="Y8" s="38">
        <v>18850</v>
      </c>
      <c r="Z8" s="38">
        <v>18850</v>
      </c>
      <c r="AA8" s="38">
        <v>18850</v>
      </c>
      <c r="AB8" s="38">
        <v>18850</v>
      </c>
      <c r="AC8" s="38">
        <v>21450</v>
      </c>
      <c r="AD8" s="38">
        <v>18850</v>
      </c>
      <c r="AE8" s="38">
        <v>21350</v>
      </c>
      <c r="AF8" s="38">
        <v>18850</v>
      </c>
      <c r="AG8" s="38">
        <v>20050</v>
      </c>
      <c r="AH8" s="38">
        <v>18850</v>
      </c>
      <c r="AI8" s="38">
        <v>18850</v>
      </c>
      <c r="AJ8" s="38">
        <v>18850</v>
      </c>
      <c r="AK8" s="38">
        <v>18850</v>
      </c>
      <c r="AL8" s="38">
        <v>21600</v>
      </c>
      <c r="AM8" s="38">
        <v>18850</v>
      </c>
      <c r="AN8" s="38">
        <v>18850</v>
      </c>
      <c r="AO8" s="38">
        <v>18850</v>
      </c>
      <c r="AP8" s="38">
        <v>24350</v>
      </c>
      <c r="AQ8" s="38">
        <v>18850</v>
      </c>
      <c r="AR8" s="38">
        <v>18850</v>
      </c>
      <c r="AS8" s="38">
        <v>18850</v>
      </c>
      <c r="AT8" s="38">
        <v>22250</v>
      </c>
      <c r="AU8" s="38">
        <v>24350</v>
      </c>
      <c r="AV8" s="38">
        <v>18850</v>
      </c>
      <c r="AW8" s="38">
        <v>27300</v>
      </c>
      <c r="AX8" s="38">
        <v>18850</v>
      </c>
      <c r="AY8" s="38">
        <v>20850</v>
      </c>
      <c r="AZ8" s="38">
        <v>18850</v>
      </c>
      <c r="BA8" s="38">
        <v>23350</v>
      </c>
      <c r="BB8" s="38">
        <v>18850</v>
      </c>
      <c r="BC8" s="38">
        <v>22300</v>
      </c>
      <c r="BD8" s="38">
        <v>18850</v>
      </c>
      <c r="BE8" s="38">
        <v>19800</v>
      </c>
      <c r="BF8" s="38">
        <v>18850</v>
      </c>
      <c r="BG8" s="38">
        <v>18850</v>
      </c>
      <c r="BH8" s="38">
        <v>21400</v>
      </c>
      <c r="BI8" s="38">
        <v>27300</v>
      </c>
      <c r="BJ8" s="38">
        <v>18850</v>
      </c>
      <c r="BK8" s="38">
        <v>18850</v>
      </c>
      <c r="BL8" s="38">
        <v>18850</v>
      </c>
      <c r="BM8" s="38">
        <v>18850</v>
      </c>
      <c r="BN8" s="38">
        <v>22100</v>
      </c>
      <c r="BO8" s="38">
        <v>18850</v>
      </c>
      <c r="BP8" s="38">
        <v>24350</v>
      </c>
      <c r="BQ8" s="38">
        <v>24350</v>
      </c>
      <c r="BR8" s="38">
        <v>18850</v>
      </c>
      <c r="BS8" s="38">
        <v>18850</v>
      </c>
      <c r="BT8" s="38">
        <v>22250</v>
      </c>
      <c r="BU8" s="38">
        <v>19750</v>
      </c>
    </row>
    <row r="9" spans="1:74" ht="12.75" x14ac:dyDescent="0.35">
      <c r="A9" s="37" t="s">
        <v>137</v>
      </c>
      <c r="B9" s="38">
        <v>19800</v>
      </c>
      <c r="C9" s="38">
        <v>19800</v>
      </c>
      <c r="D9" s="38">
        <v>19800</v>
      </c>
      <c r="E9" s="38">
        <v>19800</v>
      </c>
      <c r="F9" s="38">
        <v>22500</v>
      </c>
      <c r="G9" s="38">
        <v>19800</v>
      </c>
      <c r="H9" s="38">
        <v>19800</v>
      </c>
      <c r="I9" s="38">
        <v>22750</v>
      </c>
      <c r="J9" s="38">
        <v>20050</v>
      </c>
      <c r="K9" s="38">
        <v>19800</v>
      </c>
      <c r="L9" s="38">
        <v>19900</v>
      </c>
      <c r="M9" s="38">
        <v>19800</v>
      </c>
      <c r="N9" s="38">
        <v>27300</v>
      </c>
      <c r="O9" s="38">
        <v>21400</v>
      </c>
      <c r="P9" s="38">
        <v>19800</v>
      </c>
      <c r="Q9" s="38">
        <v>20300</v>
      </c>
      <c r="R9" s="38">
        <v>19800</v>
      </c>
      <c r="S9" s="38">
        <v>20050</v>
      </c>
      <c r="T9" s="38">
        <v>19800</v>
      </c>
      <c r="U9" s="38">
        <v>20600</v>
      </c>
      <c r="V9" s="38">
        <v>19800</v>
      </c>
      <c r="W9" s="38">
        <v>19800</v>
      </c>
      <c r="X9" s="38">
        <v>19800</v>
      </c>
      <c r="Y9" s="38">
        <v>19800</v>
      </c>
      <c r="Z9" s="38">
        <v>19800</v>
      </c>
      <c r="AA9" s="38">
        <v>19800</v>
      </c>
      <c r="AB9" s="38">
        <v>19800</v>
      </c>
      <c r="AC9" s="38">
        <v>21850</v>
      </c>
      <c r="AD9" s="38">
        <v>19800</v>
      </c>
      <c r="AE9" s="38">
        <v>22250</v>
      </c>
      <c r="AF9" s="38">
        <v>19800</v>
      </c>
      <c r="AG9" s="38">
        <v>20900</v>
      </c>
      <c r="AH9" s="38">
        <v>19800</v>
      </c>
      <c r="AI9" s="38">
        <v>19800</v>
      </c>
      <c r="AJ9" s="38">
        <v>19800</v>
      </c>
      <c r="AK9" s="38">
        <v>19800</v>
      </c>
      <c r="AL9" s="38">
        <v>22100</v>
      </c>
      <c r="AM9" s="38">
        <v>19800</v>
      </c>
      <c r="AN9" s="38">
        <v>19800</v>
      </c>
      <c r="AO9" s="38">
        <v>19800</v>
      </c>
      <c r="AP9" s="38">
        <v>25350</v>
      </c>
      <c r="AQ9" s="38">
        <v>19800</v>
      </c>
      <c r="AR9" s="38">
        <v>19800</v>
      </c>
      <c r="AS9" s="38">
        <v>19800</v>
      </c>
      <c r="AT9" s="38">
        <v>22750</v>
      </c>
      <c r="AU9" s="38">
        <v>25350</v>
      </c>
      <c r="AV9" s="38">
        <v>19800</v>
      </c>
      <c r="AW9" s="38">
        <v>28650</v>
      </c>
      <c r="AX9" s="38">
        <v>19800</v>
      </c>
      <c r="AY9" s="38">
        <v>21100</v>
      </c>
      <c r="AZ9" s="38">
        <v>19800</v>
      </c>
      <c r="BA9" s="38">
        <v>24550</v>
      </c>
      <c r="BB9" s="38">
        <v>19800</v>
      </c>
      <c r="BC9" s="38">
        <v>23650</v>
      </c>
      <c r="BD9" s="38">
        <v>19800</v>
      </c>
      <c r="BE9" s="38">
        <v>20450</v>
      </c>
      <c r="BF9" s="38">
        <v>19800</v>
      </c>
      <c r="BG9" s="38">
        <v>19800</v>
      </c>
      <c r="BH9" s="38">
        <v>21900</v>
      </c>
      <c r="BI9" s="38">
        <v>28650</v>
      </c>
      <c r="BJ9" s="38">
        <v>19800</v>
      </c>
      <c r="BK9" s="38">
        <v>19800</v>
      </c>
      <c r="BL9" s="38">
        <v>19800</v>
      </c>
      <c r="BM9" s="38">
        <v>19800</v>
      </c>
      <c r="BN9" s="38">
        <v>23400</v>
      </c>
      <c r="BO9" s="38">
        <v>19800</v>
      </c>
      <c r="BP9" s="38">
        <v>25350</v>
      </c>
      <c r="BQ9" s="38">
        <v>25350</v>
      </c>
      <c r="BR9" s="38">
        <v>19800</v>
      </c>
      <c r="BS9" s="38">
        <v>19800</v>
      </c>
      <c r="BT9" s="38">
        <v>22750</v>
      </c>
      <c r="BU9" s="38">
        <v>19800</v>
      </c>
    </row>
    <row r="10" spans="1:74" ht="12.75" x14ac:dyDescent="0.35">
      <c r="A10" s="37" t="s">
        <v>138</v>
      </c>
      <c r="B10" s="38">
        <v>20900</v>
      </c>
      <c r="C10" s="38">
        <v>20900</v>
      </c>
      <c r="D10" s="38">
        <v>20900</v>
      </c>
      <c r="E10" s="38">
        <v>20900</v>
      </c>
      <c r="F10" s="38">
        <v>23100</v>
      </c>
      <c r="G10" s="38">
        <v>20900</v>
      </c>
      <c r="H10" s="38">
        <v>20900</v>
      </c>
      <c r="I10" s="38">
        <v>23350</v>
      </c>
      <c r="J10" s="38">
        <v>21050</v>
      </c>
      <c r="K10" s="38">
        <v>20900</v>
      </c>
      <c r="L10" s="38">
        <v>20900</v>
      </c>
      <c r="M10" s="38">
        <v>20900</v>
      </c>
      <c r="N10" s="38">
        <v>29000</v>
      </c>
      <c r="O10" s="38">
        <v>21900</v>
      </c>
      <c r="P10" s="38">
        <v>20900</v>
      </c>
      <c r="Q10" s="38">
        <v>21300</v>
      </c>
      <c r="R10" s="38">
        <v>20900</v>
      </c>
      <c r="S10" s="38">
        <v>21050</v>
      </c>
      <c r="T10" s="38">
        <v>20900</v>
      </c>
      <c r="U10" s="38">
        <v>23100</v>
      </c>
      <c r="V10" s="38">
        <v>20900</v>
      </c>
      <c r="W10" s="38">
        <v>20900</v>
      </c>
      <c r="X10" s="38">
        <v>20900</v>
      </c>
      <c r="Y10" s="38">
        <v>20900</v>
      </c>
      <c r="Z10" s="38">
        <v>20900</v>
      </c>
      <c r="AA10" s="38">
        <v>20900</v>
      </c>
      <c r="AB10" s="38">
        <v>20900</v>
      </c>
      <c r="AC10" s="38">
        <v>22300</v>
      </c>
      <c r="AD10" s="38">
        <v>20900</v>
      </c>
      <c r="AE10" s="38">
        <v>23700</v>
      </c>
      <c r="AF10" s="38">
        <v>20900</v>
      </c>
      <c r="AG10" s="38">
        <v>21750</v>
      </c>
      <c r="AH10" s="38">
        <v>20900</v>
      </c>
      <c r="AI10" s="38">
        <v>20900</v>
      </c>
      <c r="AJ10" s="38">
        <v>20900</v>
      </c>
      <c r="AK10" s="38">
        <v>20900</v>
      </c>
      <c r="AL10" s="38">
        <v>22650</v>
      </c>
      <c r="AM10" s="38">
        <v>20900</v>
      </c>
      <c r="AN10" s="38">
        <v>20900</v>
      </c>
      <c r="AO10" s="38">
        <v>20900</v>
      </c>
      <c r="AP10" s="38">
        <v>26950</v>
      </c>
      <c r="AQ10" s="38">
        <v>20900</v>
      </c>
      <c r="AR10" s="38">
        <v>20900</v>
      </c>
      <c r="AS10" s="38">
        <v>20900</v>
      </c>
      <c r="AT10" s="38">
        <v>23350</v>
      </c>
      <c r="AU10" s="38">
        <v>26950</v>
      </c>
      <c r="AV10" s="38">
        <v>20900</v>
      </c>
      <c r="AW10" s="38">
        <v>30400</v>
      </c>
      <c r="AX10" s="38">
        <v>20900</v>
      </c>
      <c r="AY10" s="38">
        <v>21600</v>
      </c>
      <c r="AZ10" s="38">
        <v>20900</v>
      </c>
      <c r="BA10" s="38">
        <v>25150</v>
      </c>
      <c r="BB10" s="38">
        <v>20900</v>
      </c>
      <c r="BC10" s="38">
        <v>25200</v>
      </c>
      <c r="BD10" s="38">
        <v>20900</v>
      </c>
      <c r="BE10" s="38">
        <v>20950</v>
      </c>
      <c r="BF10" s="38">
        <v>20900</v>
      </c>
      <c r="BG10" s="38">
        <v>20900</v>
      </c>
      <c r="BH10" s="38">
        <v>22400</v>
      </c>
      <c r="BI10" s="38">
        <v>30400</v>
      </c>
      <c r="BJ10" s="38">
        <v>20900</v>
      </c>
      <c r="BK10" s="38">
        <v>20900</v>
      </c>
      <c r="BL10" s="38">
        <v>20900</v>
      </c>
      <c r="BM10" s="38">
        <v>20900</v>
      </c>
      <c r="BN10" s="38">
        <v>24700</v>
      </c>
      <c r="BO10" s="38">
        <v>20900</v>
      </c>
      <c r="BP10" s="38">
        <v>26950</v>
      </c>
      <c r="BQ10" s="38">
        <v>26950</v>
      </c>
      <c r="BR10" s="38">
        <v>20900</v>
      </c>
      <c r="BS10" s="38">
        <v>20900</v>
      </c>
      <c r="BT10" s="38">
        <v>23350</v>
      </c>
      <c r="BU10" s="38">
        <v>20900</v>
      </c>
    </row>
    <row r="11" spans="1:74" ht="12.75" x14ac:dyDescent="0.35">
      <c r="A11" s="37" t="s">
        <v>139</v>
      </c>
      <c r="B11" s="38">
        <v>22200</v>
      </c>
      <c r="C11" s="38">
        <v>22200</v>
      </c>
      <c r="D11" s="38">
        <v>22200</v>
      </c>
      <c r="E11" s="38">
        <v>22200</v>
      </c>
      <c r="F11" s="38">
        <v>25450</v>
      </c>
      <c r="G11" s="38">
        <v>22200</v>
      </c>
      <c r="H11" s="38">
        <v>22200</v>
      </c>
      <c r="I11" s="38">
        <v>23750</v>
      </c>
      <c r="J11" s="38">
        <v>22200</v>
      </c>
      <c r="K11" s="38">
        <v>22200</v>
      </c>
      <c r="L11" s="38">
        <v>22200</v>
      </c>
      <c r="M11" s="38">
        <v>22200</v>
      </c>
      <c r="N11" s="38">
        <v>30700</v>
      </c>
      <c r="O11" s="38">
        <v>22250</v>
      </c>
      <c r="P11" s="38">
        <v>22200</v>
      </c>
      <c r="Q11" s="38">
        <v>21900</v>
      </c>
      <c r="R11" s="38">
        <v>22200</v>
      </c>
      <c r="S11" s="38">
        <v>22200</v>
      </c>
      <c r="T11" s="38">
        <v>22200</v>
      </c>
      <c r="U11" s="38">
        <v>24350</v>
      </c>
      <c r="V11" s="38">
        <v>22200</v>
      </c>
      <c r="W11" s="38">
        <v>22200</v>
      </c>
      <c r="X11" s="38">
        <v>22200</v>
      </c>
      <c r="Y11" s="38">
        <v>22200</v>
      </c>
      <c r="Z11" s="38">
        <v>22200</v>
      </c>
      <c r="AA11" s="38">
        <v>22200</v>
      </c>
      <c r="AB11" s="38">
        <v>22200</v>
      </c>
      <c r="AC11" s="38">
        <v>22700</v>
      </c>
      <c r="AD11" s="38">
        <v>22200</v>
      </c>
      <c r="AE11" s="38">
        <v>25600</v>
      </c>
      <c r="AF11" s="38">
        <v>22200</v>
      </c>
      <c r="AG11" s="38">
        <v>22200</v>
      </c>
      <c r="AH11" s="38">
        <v>22200</v>
      </c>
      <c r="AI11" s="38">
        <v>22200</v>
      </c>
      <c r="AJ11" s="38">
        <v>22200</v>
      </c>
      <c r="AK11" s="38">
        <v>22200</v>
      </c>
      <c r="AL11" s="38">
        <v>23050</v>
      </c>
      <c r="AM11" s="38">
        <v>22200</v>
      </c>
      <c r="AN11" s="38">
        <v>22200</v>
      </c>
      <c r="AO11" s="38">
        <v>22200</v>
      </c>
      <c r="AP11" s="38">
        <v>28800</v>
      </c>
      <c r="AQ11" s="38">
        <v>22200</v>
      </c>
      <c r="AR11" s="38">
        <v>22200</v>
      </c>
      <c r="AS11" s="38">
        <v>22200</v>
      </c>
      <c r="AT11" s="38">
        <v>23750</v>
      </c>
      <c r="AU11" s="38">
        <v>28800</v>
      </c>
      <c r="AV11" s="38">
        <v>22200</v>
      </c>
      <c r="AW11" s="38">
        <v>31800</v>
      </c>
      <c r="AX11" s="38">
        <v>22200</v>
      </c>
      <c r="AY11" s="38">
        <v>22200</v>
      </c>
      <c r="AZ11" s="38">
        <v>22200</v>
      </c>
      <c r="BA11" s="38">
        <v>25700</v>
      </c>
      <c r="BB11" s="38">
        <v>22200</v>
      </c>
      <c r="BC11" s="38">
        <v>26150</v>
      </c>
      <c r="BD11" s="38">
        <v>22200</v>
      </c>
      <c r="BE11" s="38">
        <v>22200</v>
      </c>
      <c r="BF11" s="38">
        <v>22200</v>
      </c>
      <c r="BG11" s="38">
        <v>22200</v>
      </c>
      <c r="BH11" s="38">
        <v>22800</v>
      </c>
      <c r="BI11" s="38">
        <v>31800</v>
      </c>
      <c r="BJ11" s="38">
        <v>22200</v>
      </c>
      <c r="BK11" s="38">
        <v>22200</v>
      </c>
      <c r="BL11" s="38">
        <v>22200</v>
      </c>
      <c r="BM11" s="38">
        <v>22200</v>
      </c>
      <c r="BN11" s="38">
        <v>25150</v>
      </c>
      <c r="BO11" s="38">
        <v>22200</v>
      </c>
      <c r="BP11" s="38">
        <v>28800</v>
      </c>
      <c r="BQ11" s="38">
        <v>28800</v>
      </c>
      <c r="BR11" s="38">
        <v>22200</v>
      </c>
      <c r="BS11" s="38">
        <v>22200</v>
      </c>
      <c r="BT11" s="38">
        <v>23750</v>
      </c>
      <c r="BU11" s="38">
        <v>22200</v>
      </c>
    </row>
    <row r="12" spans="1:74" ht="12.75" x14ac:dyDescent="0.35">
      <c r="A12" s="37" t="s">
        <v>140</v>
      </c>
      <c r="B12" s="38">
        <v>23350</v>
      </c>
      <c r="C12" s="38">
        <v>23350</v>
      </c>
      <c r="D12" s="38">
        <v>23350</v>
      </c>
      <c r="E12" s="38">
        <v>23350</v>
      </c>
      <c r="F12" s="38">
        <v>25800</v>
      </c>
      <c r="G12" s="38">
        <v>23350</v>
      </c>
      <c r="H12" s="38">
        <v>23350</v>
      </c>
      <c r="I12" s="38">
        <v>24100</v>
      </c>
      <c r="J12" s="38">
        <v>23400</v>
      </c>
      <c r="K12" s="38">
        <v>23350</v>
      </c>
      <c r="L12" s="38">
        <v>23350</v>
      </c>
      <c r="M12" s="38">
        <v>23350</v>
      </c>
      <c r="N12" s="38">
        <v>32000</v>
      </c>
      <c r="O12" s="38">
        <v>23350</v>
      </c>
      <c r="P12" s="38">
        <v>23350</v>
      </c>
      <c r="Q12" s="38">
        <v>22300</v>
      </c>
      <c r="R12" s="38">
        <v>23350</v>
      </c>
      <c r="S12" s="38">
        <v>23400</v>
      </c>
      <c r="T12" s="38">
        <v>23350</v>
      </c>
      <c r="U12" s="38">
        <v>24650</v>
      </c>
      <c r="V12" s="38">
        <v>23350</v>
      </c>
      <c r="W12" s="38">
        <v>23350</v>
      </c>
      <c r="X12" s="38">
        <v>23350</v>
      </c>
      <c r="Y12" s="38">
        <v>23350</v>
      </c>
      <c r="Z12" s="38">
        <v>23350</v>
      </c>
      <c r="AA12" s="38">
        <v>23350</v>
      </c>
      <c r="AB12" s="38">
        <v>23350</v>
      </c>
      <c r="AC12" s="38">
        <v>23350</v>
      </c>
      <c r="AD12" s="38">
        <v>23350</v>
      </c>
      <c r="AE12" s="38">
        <v>26850</v>
      </c>
      <c r="AF12" s="38">
        <v>23350</v>
      </c>
      <c r="AG12" s="38">
        <v>23350</v>
      </c>
      <c r="AH12" s="38">
        <v>23350</v>
      </c>
      <c r="AI12" s="38">
        <v>23350</v>
      </c>
      <c r="AJ12" s="38">
        <v>23350</v>
      </c>
      <c r="AK12" s="38">
        <v>23350</v>
      </c>
      <c r="AL12" s="38">
        <v>23350</v>
      </c>
      <c r="AM12" s="38">
        <v>23350</v>
      </c>
      <c r="AN12" s="38">
        <v>23350</v>
      </c>
      <c r="AO12" s="38">
        <v>23350</v>
      </c>
      <c r="AP12" s="38">
        <v>29700</v>
      </c>
      <c r="AQ12" s="38">
        <v>23350</v>
      </c>
      <c r="AR12" s="38">
        <v>23350</v>
      </c>
      <c r="AS12" s="38">
        <v>23350</v>
      </c>
      <c r="AT12" s="38">
        <v>24100</v>
      </c>
      <c r="AU12" s="38">
        <v>29700</v>
      </c>
      <c r="AV12" s="38">
        <v>23350</v>
      </c>
      <c r="AW12" s="38">
        <v>32850</v>
      </c>
      <c r="AX12" s="38">
        <v>23350</v>
      </c>
      <c r="AY12" s="38">
        <v>23350</v>
      </c>
      <c r="AZ12" s="38">
        <v>23350</v>
      </c>
      <c r="BA12" s="38">
        <v>26300</v>
      </c>
      <c r="BB12" s="38">
        <v>23350</v>
      </c>
      <c r="BC12" s="38">
        <v>26500</v>
      </c>
      <c r="BD12" s="38">
        <v>23350</v>
      </c>
      <c r="BE12" s="38">
        <v>23350</v>
      </c>
      <c r="BF12" s="38">
        <v>23350</v>
      </c>
      <c r="BG12" s="38">
        <v>23350</v>
      </c>
      <c r="BH12" s="38">
        <v>23350</v>
      </c>
      <c r="BI12" s="38">
        <v>32850</v>
      </c>
      <c r="BJ12" s="38">
        <v>23350</v>
      </c>
      <c r="BK12" s="38">
        <v>23350</v>
      </c>
      <c r="BL12" s="38">
        <v>23350</v>
      </c>
      <c r="BM12" s="38">
        <v>23350</v>
      </c>
      <c r="BN12" s="38">
        <v>25250</v>
      </c>
      <c r="BO12" s="38">
        <v>23350</v>
      </c>
      <c r="BP12" s="38">
        <v>29700</v>
      </c>
      <c r="BQ12" s="38">
        <v>29700</v>
      </c>
      <c r="BR12" s="38">
        <v>23350</v>
      </c>
      <c r="BS12" s="38">
        <v>23350</v>
      </c>
      <c r="BT12" s="38">
        <v>24100</v>
      </c>
      <c r="BU12" s="38">
        <v>23350</v>
      </c>
    </row>
    <row r="13" spans="1:74" ht="12.75" x14ac:dyDescent="0.35">
      <c r="A13" s="37" t="s">
        <v>141</v>
      </c>
      <c r="B13" s="38">
        <v>24200</v>
      </c>
      <c r="C13" s="38">
        <v>24200</v>
      </c>
      <c r="D13" s="38">
        <v>24200</v>
      </c>
      <c r="E13" s="38">
        <v>24200</v>
      </c>
      <c r="F13" s="38">
        <v>29550</v>
      </c>
      <c r="G13" s="38">
        <v>26650</v>
      </c>
      <c r="H13" s="38">
        <v>24200</v>
      </c>
      <c r="I13" s="38">
        <v>29000</v>
      </c>
      <c r="J13" s="38">
        <v>24550</v>
      </c>
      <c r="K13" s="38">
        <v>24200</v>
      </c>
      <c r="L13" s="38">
        <v>26550</v>
      </c>
      <c r="M13" s="38">
        <v>24200</v>
      </c>
      <c r="N13" s="38">
        <v>33550</v>
      </c>
      <c r="O13" s="38">
        <v>27150</v>
      </c>
      <c r="P13" s="38">
        <v>24200</v>
      </c>
      <c r="Q13" s="38">
        <v>24900</v>
      </c>
      <c r="R13" s="38">
        <v>24200</v>
      </c>
      <c r="S13" s="38">
        <v>24550</v>
      </c>
      <c r="T13" s="38">
        <v>24200</v>
      </c>
      <c r="U13" s="38">
        <v>26750</v>
      </c>
      <c r="V13" s="38">
        <v>24200</v>
      </c>
      <c r="W13" s="38">
        <v>24300</v>
      </c>
      <c r="X13" s="38">
        <v>26100</v>
      </c>
      <c r="Y13" s="38">
        <v>24200</v>
      </c>
      <c r="Z13" s="38">
        <v>30250</v>
      </c>
      <c r="AA13" s="38">
        <v>24200</v>
      </c>
      <c r="AB13" s="38">
        <v>24200</v>
      </c>
      <c r="AC13" s="38">
        <v>28500</v>
      </c>
      <c r="AD13" s="38">
        <v>24200</v>
      </c>
      <c r="AE13" s="38">
        <v>28150</v>
      </c>
      <c r="AF13" s="38">
        <v>26050</v>
      </c>
      <c r="AG13" s="38">
        <v>25450</v>
      </c>
      <c r="AH13" s="38">
        <v>24200</v>
      </c>
      <c r="AI13" s="38">
        <v>24200</v>
      </c>
      <c r="AJ13" s="38">
        <v>24200</v>
      </c>
      <c r="AK13" s="38">
        <v>28150</v>
      </c>
      <c r="AL13" s="38">
        <v>27400</v>
      </c>
      <c r="AM13" s="38">
        <v>24200</v>
      </c>
      <c r="AN13" s="38">
        <v>24200</v>
      </c>
      <c r="AO13" s="38">
        <v>24200</v>
      </c>
      <c r="AP13" s="38">
        <v>31750</v>
      </c>
      <c r="AQ13" s="38">
        <v>24200</v>
      </c>
      <c r="AR13" s="38">
        <v>24200</v>
      </c>
      <c r="AS13" s="38">
        <v>24200</v>
      </c>
      <c r="AT13" s="38">
        <v>29000</v>
      </c>
      <c r="AU13" s="38">
        <v>31750</v>
      </c>
      <c r="AV13" s="38">
        <v>24200</v>
      </c>
      <c r="AW13" s="38">
        <v>37350</v>
      </c>
      <c r="AX13" s="38">
        <v>24200</v>
      </c>
      <c r="AY13" s="38">
        <v>27300</v>
      </c>
      <c r="AZ13" s="38">
        <v>24200</v>
      </c>
      <c r="BA13" s="38">
        <v>30550</v>
      </c>
      <c r="BB13" s="38">
        <v>24200</v>
      </c>
      <c r="BC13" s="38">
        <v>28700</v>
      </c>
      <c r="BD13" s="38">
        <v>24200</v>
      </c>
      <c r="BE13" s="38">
        <v>24700</v>
      </c>
      <c r="BF13" s="38">
        <v>24200</v>
      </c>
      <c r="BG13" s="38">
        <v>24200</v>
      </c>
      <c r="BH13" s="38">
        <v>29250</v>
      </c>
      <c r="BI13" s="38">
        <v>37350</v>
      </c>
      <c r="BJ13" s="38">
        <v>24200</v>
      </c>
      <c r="BK13" s="38">
        <v>24200</v>
      </c>
      <c r="BL13" s="38">
        <v>24200</v>
      </c>
      <c r="BM13" s="38">
        <v>24200</v>
      </c>
      <c r="BN13" s="38">
        <v>29400</v>
      </c>
      <c r="BO13" s="38">
        <v>24200</v>
      </c>
      <c r="BP13" s="38">
        <v>31750</v>
      </c>
      <c r="BQ13" s="38">
        <v>31750</v>
      </c>
      <c r="BR13" s="38">
        <v>26750</v>
      </c>
      <c r="BS13" s="38">
        <v>24200</v>
      </c>
      <c r="BT13" s="38">
        <v>29000</v>
      </c>
      <c r="BU13" s="38">
        <v>28200</v>
      </c>
    </row>
    <row r="14" spans="1:74" ht="12.75" x14ac:dyDescent="0.35">
      <c r="A14" s="37" t="s">
        <v>142</v>
      </c>
      <c r="B14" s="38">
        <v>25400</v>
      </c>
      <c r="C14" s="38">
        <v>25400</v>
      </c>
      <c r="D14" s="38">
        <v>25400</v>
      </c>
      <c r="E14" s="38">
        <v>25400</v>
      </c>
      <c r="F14" s="38">
        <v>30950</v>
      </c>
      <c r="G14" s="38">
        <v>27300</v>
      </c>
      <c r="H14" s="38">
        <v>25400</v>
      </c>
      <c r="I14" s="38">
        <v>30950</v>
      </c>
      <c r="J14" s="38">
        <v>25750</v>
      </c>
      <c r="K14" s="38">
        <v>25400</v>
      </c>
      <c r="L14" s="38">
        <v>27900</v>
      </c>
      <c r="M14" s="38">
        <v>25400</v>
      </c>
      <c r="N14" s="38">
        <v>35650</v>
      </c>
      <c r="O14" s="38">
        <v>28400</v>
      </c>
      <c r="P14" s="38">
        <v>25400</v>
      </c>
      <c r="Q14" s="38">
        <v>25400</v>
      </c>
      <c r="R14" s="38">
        <v>25400</v>
      </c>
      <c r="S14" s="38">
        <v>25750</v>
      </c>
      <c r="T14" s="38">
        <v>25400</v>
      </c>
      <c r="U14" s="38">
        <v>27950</v>
      </c>
      <c r="V14" s="38">
        <v>25400</v>
      </c>
      <c r="W14" s="38">
        <v>25400</v>
      </c>
      <c r="X14" s="38">
        <v>28000</v>
      </c>
      <c r="Y14" s="38">
        <v>25400</v>
      </c>
      <c r="Z14" s="38">
        <v>33250</v>
      </c>
      <c r="AA14" s="38">
        <v>25400</v>
      </c>
      <c r="AB14" s="38">
        <v>25400</v>
      </c>
      <c r="AC14" s="38">
        <v>29850</v>
      </c>
      <c r="AD14" s="38">
        <v>25400</v>
      </c>
      <c r="AE14" s="38">
        <v>29850</v>
      </c>
      <c r="AF14" s="38">
        <v>26800</v>
      </c>
      <c r="AG14" s="38">
        <v>27000</v>
      </c>
      <c r="AH14" s="38">
        <v>25400</v>
      </c>
      <c r="AI14" s="38">
        <v>25400</v>
      </c>
      <c r="AJ14" s="38">
        <v>25400</v>
      </c>
      <c r="AK14" s="38">
        <v>30050</v>
      </c>
      <c r="AL14" s="38">
        <v>28850</v>
      </c>
      <c r="AM14" s="38">
        <v>25400</v>
      </c>
      <c r="AN14" s="38">
        <v>25400</v>
      </c>
      <c r="AO14" s="38">
        <v>25400</v>
      </c>
      <c r="AP14" s="38">
        <v>33600</v>
      </c>
      <c r="AQ14" s="38">
        <v>25400</v>
      </c>
      <c r="AR14" s="38">
        <v>25400</v>
      </c>
      <c r="AS14" s="38">
        <v>25400</v>
      </c>
      <c r="AT14" s="38">
        <v>30950</v>
      </c>
      <c r="AU14" s="38">
        <v>33600</v>
      </c>
      <c r="AV14" s="38">
        <v>25400</v>
      </c>
      <c r="AW14" s="38">
        <v>38350</v>
      </c>
      <c r="AX14" s="38">
        <v>25850</v>
      </c>
      <c r="AY14" s="38">
        <v>28800</v>
      </c>
      <c r="AZ14" s="38">
        <v>25400</v>
      </c>
      <c r="BA14" s="38">
        <v>32500</v>
      </c>
      <c r="BB14" s="38">
        <v>25400</v>
      </c>
      <c r="BC14" s="38">
        <v>29850</v>
      </c>
      <c r="BD14" s="38">
        <v>25400</v>
      </c>
      <c r="BE14" s="38">
        <v>26300</v>
      </c>
      <c r="BF14" s="38">
        <v>25400</v>
      </c>
      <c r="BG14" s="38">
        <v>25400</v>
      </c>
      <c r="BH14" s="38">
        <v>31350</v>
      </c>
      <c r="BI14" s="38">
        <v>38350</v>
      </c>
      <c r="BJ14" s="38">
        <v>25400</v>
      </c>
      <c r="BK14" s="38">
        <v>25400</v>
      </c>
      <c r="BL14" s="38">
        <v>25400</v>
      </c>
      <c r="BM14" s="38">
        <v>25400</v>
      </c>
      <c r="BN14" s="38">
        <v>30750</v>
      </c>
      <c r="BO14" s="38">
        <v>25400</v>
      </c>
      <c r="BP14" s="38">
        <v>33600</v>
      </c>
      <c r="BQ14" s="38">
        <v>33600</v>
      </c>
      <c r="BR14" s="38">
        <v>27450</v>
      </c>
      <c r="BS14" s="38">
        <v>25400</v>
      </c>
      <c r="BT14" s="38">
        <v>30950</v>
      </c>
      <c r="BU14" s="38">
        <v>30250</v>
      </c>
    </row>
    <row r="15" spans="1:74" ht="12.75" x14ac:dyDescent="0.35">
      <c r="A15" s="37" t="s">
        <v>143</v>
      </c>
      <c r="B15" s="38">
        <v>26000</v>
      </c>
      <c r="C15" s="38">
        <v>26000</v>
      </c>
      <c r="D15" s="38">
        <v>26000</v>
      </c>
      <c r="E15" s="38">
        <v>26000</v>
      </c>
      <c r="F15" s="38">
        <v>30950</v>
      </c>
      <c r="G15" s="38">
        <v>27300</v>
      </c>
      <c r="H15" s="38">
        <v>26000</v>
      </c>
      <c r="I15" s="38">
        <v>30950</v>
      </c>
      <c r="J15" s="38">
        <v>27300</v>
      </c>
      <c r="K15" s="38">
        <v>26000</v>
      </c>
      <c r="L15" s="38">
        <v>29050</v>
      </c>
      <c r="M15" s="38">
        <v>26000</v>
      </c>
      <c r="N15" s="38">
        <v>35650</v>
      </c>
      <c r="O15" s="38">
        <v>29000</v>
      </c>
      <c r="P15" s="38">
        <v>26350</v>
      </c>
      <c r="Q15" s="38">
        <v>26050</v>
      </c>
      <c r="R15" s="38">
        <v>26150</v>
      </c>
      <c r="S15" s="38">
        <v>27300</v>
      </c>
      <c r="T15" s="38">
        <v>26000</v>
      </c>
      <c r="U15" s="38">
        <v>28950</v>
      </c>
      <c r="V15" s="38">
        <v>26000</v>
      </c>
      <c r="W15" s="38">
        <v>26000</v>
      </c>
      <c r="X15" s="38">
        <v>28000</v>
      </c>
      <c r="Y15" s="38">
        <v>26000</v>
      </c>
      <c r="Z15" s="38">
        <v>33250</v>
      </c>
      <c r="AA15" s="38">
        <v>26000</v>
      </c>
      <c r="AB15" s="38">
        <v>26000</v>
      </c>
      <c r="AC15" s="38">
        <v>29850</v>
      </c>
      <c r="AD15" s="38">
        <v>26000</v>
      </c>
      <c r="AE15" s="38">
        <v>31400</v>
      </c>
      <c r="AF15" s="38">
        <v>28650</v>
      </c>
      <c r="AG15" s="38">
        <v>27450</v>
      </c>
      <c r="AH15" s="38">
        <v>26000</v>
      </c>
      <c r="AI15" s="38">
        <v>26000</v>
      </c>
      <c r="AJ15" s="38">
        <v>26000</v>
      </c>
      <c r="AK15" s="38">
        <v>30050</v>
      </c>
      <c r="AL15" s="38">
        <v>29000</v>
      </c>
      <c r="AM15" s="38">
        <v>26000</v>
      </c>
      <c r="AN15" s="38">
        <v>26000</v>
      </c>
      <c r="AO15" s="38">
        <v>26000</v>
      </c>
      <c r="AP15" s="38">
        <v>33600</v>
      </c>
      <c r="AQ15" s="38">
        <v>26000</v>
      </c>
      <c r="AR15" s="38">
        <v>26000</v>
      </c>
      <c r="AS15" s="38">
        <v>26000</v>
      </c>
      <c r="AT15" s="38">
        <v>30950</v>
      </c>
      <c r="AU15" s="38">
        <v>33600</v>
      </c>
      <c r="AV15" s="38">
        <v>26000</v>
      </c>
      <c r="AW15" s="38">
        <v>38350</v>
      </c>
      <c r="AX15" s="38">
        <v>27000</v>
      </c>
      <c r="AY15" s="38">
        <v>29350</v>
      </c>
      <c r="AZ15" s="38">
        <v>26000</v>
      </c>
      <c r="BA15" s="38">
        <v>32500</v>
      </c>
      <c r="BB15" s="38">
        <v>26000</v>
      </c>
      <c r="BC15" s="38">
        <v>29850</v>
      </c>
      <c r="BD15" s="38">
        <v>26000</v>
      </c>
      <c r="BE15" s="38">
        <v>26800</v>
      </c>
      <c r="BF15" s="38">
        <v>26000</v>
      </c>
      <c r="BG15" s="38">
        <v>26000</v>
      </c>
      <c r="BH15" s="38">
        <v>31350</v>
      </c>
      <c r="BI15" s="38">
        <v>38350</v>
      </c>
      <c r="BJ15" s="38">
        <v>26000</v>
      </c>
      <c r="BK15" s="38">
        <v>26000</v>
      </c>
      <c r="BL15" s="38">
        <v>26000</v>
      </c>
      <c r="BM15" s="38">
        <v>26000</v>
      </c>
      <c r="BN15" s="38">
        <v>30750</v>
      </c>
      <c r="BO15" s="38">
        <v>26000</v>
      </c>
      <c r="BP15" s="38">
        <v>33600</v>
      </c>
      <c r="BQ15" s="38">
        <v>33600</v>
      </c>
      <c r="BR15" s="38">
        <v>27450</v>
      </c>
      <c r="BS15" s="38">
        <v>26000</v>
      </c>
      <c r="BT15" s="38">
        <v>30950</v>
      </c>
      <c r="BU15" s="38">
        <v>30250</v>
      </c>
    </row>
    <row r="16" spans="1:74" ht="12.75" x14ac:dyDescent="0.35">
      <c r="A16" s="37" t="s">
        <v>144</v>
      </c>
      <c r="B16" s="38">
        <v>26450</v>
      </c>
      <c r="C16" s="38">
        <v>26450</v>
      </c>
      <c r="D16" s="38">
        <v>26450</v>
      </c>
      <c r="E16" s="38">
        <v>26450</v>
      </c>
      <c r="F16" s="38">
        <v>31500</v>
      </c>
      <c r="G16" s="38">
        <v>27300</v>
      </c>
      <c r="H16" s="38">
        <v>26450</v>
      </c>
      <c r="I16" s="38">
        <v>31350</v>
      </c>
      <c r="J16" s="38">
        <v>28100</v>
      </c>
      <c r="K16" s="38">
        <v>26450</v>
      </c>
      <c r="L16" s="38">
        <v>29300</v>
      </c>
      <c r="M16" s="38">
        <v>26450</v>
      </c>
      <c r="N16" s="38">
        <v>36600</v>
      </c>
      <c r="O16" s="38">
        <v>29150</v>
      </c>
      <c r="P16" s="38">
        <v>26600</v>
      </c>
      <c r="Q16" s="38">
        <v>26600</v>
      </c>
      <c r="R16" s="38">
        <v>26600</v>
      </c>
      <c r="S16" s="38">
        <v>28100</v>
      </c>
      <c r="T16" s="38">
        <v>26450</v>
      </c>
      <c r="U16" s="38">
        <v>29100</v>
      </c>
      <c r="V16" s="38">
        <v>26450</v>
      </c>
      <c r="W16" s="38">
        <v>26450</v>
      </c>
      <c r="X16" s="38">
        <v>28100</v>
      </c>
      <c r="Y16" s="38">
        <v>26600</v>
      </c>
      <c r="Z16" s="38">
        <v>33250</v>
      </c>
      <c r="AA16" s="38">
        <v>26450</v>
      </c>
      <c r="AB16" s="38">
        <v>26450</v>
      </c>
      <c r="AC16" s="38">
        <v>29850</v>
      </c>
      <c r="AD16" s="38">
        <v>26450</v>
      </c>
      <c r="AE16" s="38">
        <v>31400</v>
      </c>
      <c r="AF16" s="38">
        <v>29100</v>
      </c>
      <c r="AG16" s="38">
        <v>28100</v>
      </c>
      <c r="AH16" s="38">
        <v>26450</v>
      </c>
      <c r="AI16" s="38">
        <v>26450</v>
      </c>
      <c r="AJ16" s="38">
        <v>26800</v>
      </c>
      <c r="AK16" s="38">
        <v>30050</v>
      </c>
      <c r="AL16" s="38">
        <v>29250</v>
      </c>
      <c r="AM16" s="38">
        <v>26450</v>
      </c>
      <c r="AN16" s="38">
        <v>26450</v>
      </c>
      <c r="AO16" s="38">
        <v>26450</v>
      </c>
      <c r="AP16" s="38">
        <v>33600</v>
      </c>
      <c r="AQ16" s="38">
        <v>26450</v>
      </c>
      <c r="AR16" s="38">
        <v>26550</v>
      </c>
      <c r="AS16" s="38">
        <v>26450</v>
      </c>
      <c r="AT16" s="38">
        <v>31350</v>
      </c>
      <c r="AU16" s="38">
        <v>33600</v>
      </c>
      <c r="AV16" s="38">
        <v>26450</v>
      </c>
      <c r="AW16" s="38">
        <v>38350</v>
      </c>
      <c r="AX16" s="38">
        <v>27350</v>
      </c>
      <c r="AY16" s="38">
        <v>30900</v>
      </c>
      <c r="AZ16" s="38">
        <v>26450</v>
      </c>
      <c r="BA16" s="38">
        <v>32500</v>
      </c>
      <c r="BB16" s="38">
        <v>26450</v>
      </c>
      <c r="BC16" s="38">
        <v>29850</v>
      </c>
      <c r="BD16" s="38">
        <v>26450</v>
      </c>
      <c r="BE16" s="38">
        <v>27200</v>
      </c>
      <c r="BF16" s="38">
        <v>26450</v>
      </c>
      <c r="BG16" s="38">
        <v>26450</v>
      </c>
      <c r="BH16" s="38">
        <v>31350</v>
      </c>
      <c r="BI16" s="38">
        <v>38350</v>
      </c>
      <c r="BJ16" s="38">
        <v>26450</v>
      </c>
      <c r="BK16" s="38">
        <v>26450</v>
      </c>
      <c r="BL16" s="38">
        <v>26450</v>
      </c>
      <c r="BM16" s="38">
        <v>26450</v>
      </c>
      <c r="BN16" s="38">
        <v>31100</v>
      </c>
      <c r="BO16" s="38">
        <v>26450</v>
      </c>
      <c r="BP16" s="38">
        <v>33600</v>
      </c>
      <c r="BQ16" s="38">
        <v>33600</v>
      </c>
      <c r="BR16" s="38">
        <v>27450</v>
      </c>
      <c r="BS16" s="38">
        <v>26450</v>
      </c>
      <c r="BT16" s="39">
        <v>31350</v>
      </c>
      <c r="BU16" s="38">
        <v>30250</v>
      </c>
      <c r="BV16" s="40"/>
    </row>
    <row r="17" spans="1:73" ht="12.75" x14ac:dyDescent="0.35">
      <c r="A17" s="41" t="s">
        <v>145</v>
      </c>
      <c r="B17" s="38">
        <v>27200</v>
      </c>
      <c r="C17" s="38">
        <v>27200</v>
      </c>
      <c r="D17" s="38">
        <v>27200</v>
      </c>
      <c r="E17" s="38">
        <v>27200</v>
      </c>
      <c r="F17" s="38">
        <v>32300</v>
      </c>
      <c r="G17" s="38">
        <v>27300</v>
      </c>
      <c r="H17" s="38">
        <v>27200</v>
      </c>
      <c r="I17" s="38">
        <v>32150</v>
      </c>
      <c r="J17" s="38">
        <v>28250</v>
      </c>
      <c r="K17" s="38">
        <v>27200</v>
      </c>
      <c r="L17" s="38">
        <v>30200</v>
      </c>
      <c r="M17" s="38">
        <v>27200</v>
      </c>
      <c r="N17" s="38">
        <v>36600</v>
      </c>
      <c r="O17" s="38">
        <v>29900</v>
      </c>
      <c r="P17" s="38">
        <v>27750</v>
      </c>
      <c r="Q17" s="38">
        <v>27300</v>
      </c>
      <c r="R17" s="38">
        <v>27200</v>
      </c>
      <c r="S17" s="38">
        <v>28250</v>
      </c>
      <c r="T17" s="38">
        <v>27200</v>
      </c>
      <c r="U17" s="38">
        <v>30500</v>
      </c>
      <c r="V17" s="38">
        <v>27200</v>
      </c>
      <c r="W17" s="38">
        <v>27200</v>
      </c>
      <c r="X17" s="38">
        <v>29050</v>
      </c>
      <c r="Y17" s="38">
        <v>27200</v>
      </c>
      <c r="Z17" s="38">
        <v>33250</v>
      </c>
      <c r="AA17" s="38">
        <v>27200</v>
      </c>
      <c r="AB17" s="38">
        <v>27200</v>
      </c>
      <c r="AC17" s="38">
        <v>30850</v>
      </c>
      <c r="AD17" s="38">
        <v>27200</v>
      </c>
      <c r="AE17" s="38">
        <v>32400</v>
      </c>
      <c r="AF17" s="38">
        <v>29250</v>
      </c>
      <c r="AG17" s="38">
        <v>28950</v>
      </c>
      <c r="AH17" s="38">
        <v>27200</v>
      </c>
      <c r="AI17" s="38">
        <v>27200</v>
      </c>
      <c r="AJ17" s="38">
        <v>27300</v>
      </c>
      <c r="AK17" s="38">
        <v>30050</v>
      </c>
      <c r="AL17" s="38">
        <v>30200</v>
      </c>
      <c r="AM17" s="38">
        <v>27200</v>
      </c>
      <c r="AN17" s="38">
        <v>27200</v>
      </c>
      <c r="AO17" s="38">
        <v>27200</v>
      </c>
      <c r="AP17" s="38">
        <v>33600</v>
      </c>
      <c r="AQ17" s="38">
        <v>27200</v>
      </c>
      <c r="AR17" s="38">
        <v>27200</v>
      </c>
      <c r="AS17" s="38">
        <v>27200</v>
      </c>
      <c r="AT17" s="38">
        <v>32150</v>
      </c>
      <c r="AU17" s="38">
        <v>33600</v>
      </c>
      <c r="AV17" s="38">
        <v>27200</v>
      </c>
      <c r="AW17" s="38">
        <v>38500</v>
      </c>
      <c r="AX17" s="38">
        <v>27950</v>
      </c>
      <c r="AY17" s="38">
        <v>30900</v>
      </c>
      <c r="AZ17" s="38">
        <v>27200</v>
      </c>
      <c r="BA17" s="38">
        <v>32500</v>
      </c>
      <c r="BB17" s="38">
        <v>27200</v>
      </c>
      <c r="BC17" s="38">
        <v>30600</v>
      </c>
      <c r="BD17" s="38">
        <v>27200</v>
      </c>
      <c r="BE17" s="38">
        <v>28200</v>
      </c>
      <c r="BF17" s="38">
        <v>27200</v>
      </c>
      <c r="BG17" s="38">
        <v>27200</v>
      </c>
      <c r="BH17" s="38">
        <v>31350</v>
      </c>
      <c r="BI17" s="38">
        <v>38500</v>
      </c>
      <c r="BJ17" s="38">
        <v>27200</v>
      </c>
      <c r="BK17" s="38">
        <v>27200</v>
      </c>
      <c r="BL17" s="38">
        <v>27200</v>
      </c>
      <c r="BM17" s="38">
        <v>27200</v>
      </c>
      <c r="BN17" s="38">
        <v>31700</v>
      </c>
      <c r="BO17" s="38">
        <v>27200</v>
      </c>
      <c r="BP17" s="38">
        <v>33600</v>
      </c>
      <c r="BQ17" s="38">
        <v>33600</v>
      </c>
      <c r="BR17" s="38">
        <v>28050</v>
      </c>
      <c r="BS17" s="38">
        <v>27200</v>
      </c>
      <c r="BT17" s="38">
        <v>32150</v>
      </c>
      <c r="BU17" s="38">
        <v>30250</v>
      </c>
    </row>
    <row r="18" spans="1:73" ht="12.75" x14ac:dyDescent="0.35">
      <c r="A18" s="41" t="s">
        <v>146</v>
      </c>
      <c r="B18" s="38">
        <v>27450</v>
      </c>
      <c r="C18" s="38">
        <v>27450</v>
      </c>
      <c r="D18" s="38">
        <v>27450</v>
      </c>
      <c r="E18" s="38">
        <v>27450</v>
      </c>
      <c r="F18" s="38">
        <v>32300</v>
      </c>
      <c r="G18" s="38">
        <v>27450</v>
      </c>
      <c r="H18" s="38">
        <v>27450</v>
      </c>
      <c r="I18" s="38">
        <v>33800</v>
      </c>
      <c r="J18" s="38">
        <v>28900</v>
      </c>
      <c r="K18" s="38">
        <v>27450</v>
      </c>
      <c r="L18" s="38">
        <v>30950</v>
      </c>
      <c r="M18" s="38">
        <v>27450</v>
      </c>
      <c r="N18" s="38">
        <v>36600</v>
      </c>
      <c r="O18" s="38">
        <v>30650</v>
      </c>
      <c r="P18" s="38">
        <v>28350</v>
      </c>
      <c r="Q18" s="38">
        <v>27850</v>
      </c>
      <c r="R18" s="38">
        <v>27850</v>
      </c>
      <c r="S18" s="38">
        <v>28900</v>
      </c>
      <c r="T18" s="38">
        <v>27450</v>
      </c>
      <c r="U18" s="38">
        <v>31250</v>
      </c>
      <c r="V18" s="38">
        <v>27450</v>
      </c>
      <c r="W18" s="38">
        <v>27450</v>
      </c>
      <c r="X18" s="38">
        <v>29700</v>
      </c>
      <c r="Y18" s="38">
        <v>27650</v>
      </c>
      <c r="Z18" s="38">
        <v>33250</v>
      </c>
      <c r="AA18" s="38">
        <v>27450</v>
      </c>
      <c r="AB18" s="38">
        <v>27450</v>
      </c>
      <c r="AC18" s="38">
        <v>31450</v>
      </c>
      <c r="AD18" s="38">
        <v>27450</v>
      </c>
      <c r="AE18" s="38">
        <v>33050</v>
      </c>
      <c r="AF18" s="38">
        <v>32300</v>
      </c>
      <c r="AG18" s="38">
        <v>29600</v>
      </c>
      <c r="AH18" s="38">
        <v>27450</v>
      </c>
      <c r="AI18" s="38">
        <v>27450</v>
      </c>
      <c r="AJ18" s="38">
        <v>28050</v>
      </c>
      <c r="AK18" s="38">
        <v>30450</v>
      </c>
      <c r="AL18" s="38">
        <v>30950</v>
      </c>
      <c r="AM18" s="38">
        <v>27450</v>
      </c>
      <c r="AN18" s="38">
        <v>27450</v>
      </c>
      <c r="AO18" s="38">
        <v>27450</v>
      </c>
      <c r="AP18" s="38">
        <v>33600</v>
      </c>
      <c r="AQ18" s="38">
        <v>27450</v>
      </c>
      <c r="AR18" s="38">
        <v>27600</v>
      </c>
      <c r="AS18" s="38">
        <v>27450</v>
      </c>
      <c r="AT18" s="38">
        <v>33800</v>
      </c>
      <c r="AU18" s="38">
        <v>33600</v>
      </c>
      <c r="AV18" s="38">
        <v>27450</v>
      </c>
      <c r="AW18" s="38">
        <v>39250</v>
      </c>
      <c r="AX18" s="38">
        <v>28600</v>
      </c>
      <c r="AY18" s="38">
        <v>31400</v>
      </c>
      <c r="AZ18" s="38">
        <v>27450</v>
      </c>
      <c r="BA18" s="38">
        <v>32950</v>
      </c>
      <c r="BB18" s="38">
        <v>27450</v>
      </c>
      <c r="BC18" s="38">
        <v>31350</v>
      </c>
      <c r="BD18" s="38">
        <v>27450</v>
      </c>
      <c r="BE18" s="38">
        <v>28800</v>
      </c>
      <c r="BF18" s="38">
        <v>27450</v>
      </c>
      <c r="BG18" s="38">
        <v>27450</v>
      </c>
      <c r="BH18" s="38">
        <v>31700</v>
      </c>
      <c r="BI18" s="38">
        <v>39250</v>
      </c>
      <c r="BJ18" s="38">
        <v>27450</v>
      </c>
      <c r="BK18" s="38">
        <v>27450</v>
      </c>
      <c r="BL18" s="38">
        <v>27450</v>
      </c>
      <c r="BM18" s="38">
        <v>27450</v>
      </c>
      <c r="BN18" s="38">
        <v>32400</v>
      </c>
      <c r="BO18" s="38">
        <v>27450</v>
      </c>
      <c r="BP18" s="38">
        <v>33600</v>
      </c>
      <c r="BQ18" s="38">
        <v>33600</v>
      </c>
      <c r="BR18" s="38">
        <v>28700</v>
      </c>
      <c r="BS18" s="38">
        <v>27450</v>
      </c>
      <c r="BT18" s="38">
        <v>32150</v>
      </c>
      <c r="BU18" s="38">
        <v>30250</v>
      </c>
    </row>
    <row r="19" spans="1:73" ht="14.25" x14ac:dyDescent="0.45">
      <c r="A19" s="41" t="s">
        <v>147</v>
      </c>
      <c r="B19" s="42">
        <v>27450</v>
      </c>
      <c r="C19" s="42">
        <v>27450</v>
      </c>
      <c r="D19" s="42">
        <v>27450</v>
      </c>
      <c r="E19" s="42">
        <v>27450</v>
      </c>
      <c r="F19" s="42">
        <v>32300</v>
      </c>
      <c r="G19" s="42">
        <v>27450</v>
      </c>
      <c r="H19" s="42">
        <v>27450</v>
      </c>
      <c r="I19" s="42">
        <v>33950</v>
      </c>
      <c r="J19" s="42">
        <v>28900</v>
      </c>
      <c r="K19" s="42">
        <v>27450</v>
      </c>
      <c r="L19" s="42">
        <v>30950</v>
      </c>
      <c r="M19" s="42">
        <v>27450</v>
      </c>
      <c r="N19" s="42">
        <v>36850</v>
      </c>
      <c r="O19" s="42">
        <v>30650</v>
      </c>
      <c r="P19" s="42">
        <v>28350</v>
      </c>
      <c r="Q19" s="42">
        <v>27850</v>
      </c>
      <c r="R19" s="42">
        <v>27850</v>
      </c>
      <c r="S19" s="42">
        <v>28900</v>
      </c>
      <c r="T19" s="42">
        <v>27450</v>
      </c>
      <c r="U19" s="42">
        <v>31250</v>
      </c>
      <c r="V19" s="42">
        <v>27450</v>
      </c>
      <c r="W19" s="42">
        <v>27450</v>
      </c>
      <c r="X19" s="42">
        <v>29700</v>
      </c>
      <c r="Y19" s="42">
        <v>27650</v>
      </c>
      <c r="Z19" s="42">
        <v>33250</v>
      </c>
      <c r="AA19" s="42">
        <v>27450</v>
      </c>
      <c r="AB19" s="42">
        <v>27450</v>
      </c>
      <c r="AC19" s="42">
        <v>32300</v>
      </c>
      <c r="AD19" s="42">
        <v>27450</v>
      </c>
      <c r="AE19" s="42">
        <v>33050</v>
      </c>
      <c r="AF19" s="42">
        <v>32300</v>
      </c>
      <c r="AG19" s="42">
        <v>30200</v>
      </c>
      <c r="AH19" s="42">
        <v>27450</v>
      </c>
      <c r="AI19" s="42">
        <v>27450</v>
      </c>
      <c r="AJ19" s="42">
        <v>28050</v>
      </c>
      <c r="AK19" s="42">
        <v>30650</v>
      </c>
      <c r="AL19" s="42">
        <v>31450</v>
      </c>
      <c r="AM19" s="42">
        <v>27450</v>
      </c>
      <c r="AN19" s="42">
        <v>27450</v>
      </c>
      <c r="AO19" s="42">
        <v>27450</v>
      </c>
      <c r="AP19" s="42">
        <v>33600</v>
      </c>
      <c r="AQ19" s="42">
        <v>27450</v>
      </c>
      <c r="AR19" s="42">
        <v>27600</v>
      </c>
      <c r="AS19" s="42">
        <v>27450</v>
      </c>
      <c r="AT19" s="42">
        <v>33950</v>
      </c>
      <c r="AU19" s="42">
        <v>33600</v>
      </c>
      <c r="AV19" s="42">
        <v>27450</v>
      </c>
      <c r="AW19" s="42">
        <v>39250</v>
      </c>
      <c r="AX19" s="42">
        <v>28600</v>
      </c>
      <c r="AY19" s="42">
        <v>31400</v>
      </c>
      <c r="AZ19" s="42">
        <v>27450</v>
      </c>
      <c r="BA19" s="42">
        <v>32950</v>
      </c>
      <c r="BB19" s="42">
        <v>27450</v>
      </c>
      <c r="BC19" s="42">
        <v>31350</v>
      </c>
      <c r="BD19" s="42">
        <v>27450</v>
      </c>
      <c r="BE19" s="42">
        <v>28800</v>
      </c>
      <c r="BF19" s="42">
        <v>27450</v>
      </c>
      <c r="BG19" s="42">
        <v>27450</v>
      </c>
      <c r="BH19" s="42">
        <v>32350</v>
      </c>
      <c r="BI19" s="42">
        <v>39250</v>
      </c>
      <c r="BJ19" s="42">
        <v>27450</v>
      </c>
      <c r="BK19" s="42">
        <v>27450</v>
      </c>
      <c r="BL19" s="42">
        <v>27450</v>
      </c>
      <c r="BM19" s="42">
        <v>27450</v>
      </c>
      <c r="BN19" s="42">
        <v>32400</v>
      </c>
      <c r="BO19" s="42">
        <v>27450</v>
      </c>
      <c r="BP19" s="42">
        <v>33600</v>
      </c>
      <c r="BQ19" s="42">
        <v>33600</v>
      </c>
      <c r="BR19" s="42">
        <v>28750</v>
      </c>
      <c r="BS19" s="42">
        <v>27450</v>
      </c>
      <c r="BT19" s="42">
        <v>32150</v>
      </c>
      <c r="BU19" s="42">
        <v>30250</v>
      </c>
    </row>
    <row r="20" spans="1:73" ht="14.25" x14ac:dyDescent="0.45">
      <c r="A20" s="41" t="s">
        <v>148</v>
      </c>
      <c r="B20" s="42">
        <v>28100</v>
      </c>
      <c r="C20" s="42">
        <v>28100</v>
      </c>
      <c r="D20" s="42">
        <v>28100</v>
      </c>
      <c r="E20" s="42">
        <v>28100</v>
      </c>
      <c r="F20" s="42">
        <v>32300</v>
      </c>
      <c r="G20" s="42">
        <v>28100</v>
      </c>
      <c r="H20" s="42">
        <v>28100</v>
      </c>
      <c r="I20" s="42">
        <v>34300</v>
      </c>
      <c r="J20" s="42">
        <v>29950</v>
      </c>
      <c r="K20" s="42">
        <v>28100</v>
      </c>
      <c r="L20" s="42">
        <v>31800</v>
      </c>
      <c r="M20" s="42">
        <v>28100</v>
      </c>
      <c r="N20" s="42">
        <v>38800</v>
      </c>
      <c r="O20" s="42">
        <v>30650</v>
      </c>
      <c r="P20" s="42">
        <v>29100</v>
      </c>
      <c r="Q20" s="42">
        <v>29450</v>
      </c>
      <c r="R20" s="42">
        <v>28500</v>
      </c>
      <c r="S20" s="42">
        <v>29950</v>
      </c>
      <c r="T20" s="42">
        <v>28100</v>
      </c>
      <c r="U20" s="42">
        <v>31250</v>
      </c>
      <c r="V20" s="42">
        <v>28100</v>
      </c>
      <c r="W20" s="42">
        <v>28100</v>
      </c>
      <c r="X20" s="42">
        <v>30300</v>
      </c>
      <c r="Y20" s="42">
        <v>28350</v>
      </c>
      <c r="Z20" s="42">
        <v>33250</v>
      </c>
      <c r="AA20" s="42">
        <v>28100</v>
      </c>
      <c r="AB20" s="42">
        <v>28100</v>
      </c>
      <c r="AC20" s="42">
        <v>32300</v>
      </c>
      <c r="AD20" s="42">
        <v>28100</v>
      </c>
      <c r="AE20" s="42">
        <v>34350</v>
      </c>
      <c r="AF20" s="42">
        <v>32300</v>
      </c>
      <c r="AG20" s="42">
        <v>31700</v>
      </c>
      <c r="AH20" s="42">
        <v>28100</v>
      </c>
      <c r="AI20" s="42">
        <v>28100</v>
      </c>
      <c r="AJ20" s="42">
        <v>28750</v>
      </c>
      <c r="AK20" s="42">
        <v>31000</v>
      </c>
      <c r="AL20" s="42">
        <v>32000</v>
      </c>
      <c r="AM20" s="42">
        <v>28100</v>
      </c>
      <c r="AN20" s="42">
        <v>28100</v>
      </c>
      <c r="AO20" s="42">
        <v>28100</v>
      </c>
      <c r="AP20" s="42">
        <v>33850</v>
      </c>
      <c r="AQ20" s="42">
        <v>28100</v>
      </c>
      <c r="AR20" s="42">
        <v>28100</v>
      </c>
      <c r="AS20" s="42">
        <v>28100</v>
      </c>
      <c r="AT20" s="42">
        <v>34300</v>
      </c>
      <c r="AU20" s="42">
        <v>33850</v>
      </c>
      <c r="AV20" s="42">
        <v>28100</v>
      </c>
      <c r="AW20" s="42">
        <v>40450</v>
      </c>
      <c r="AX20" s="42">
        <v>29150</v>
      </c>
      <c r="AY20" s="42">
        <v>32550</v>
      </c>
      <c r="AZ20" s="42">
        <v>28100</v>
      </c>
      <c r="BA20" s="42">
        <v>32950</v>
      </c>
      <c r="BB20" s="42">
        <v>28100</v>
      </c>
      <c r="BC20" s="42">
        <v>31750</v>
      </c>
      <c r="BD20" s="42">
        <v>28100</v>
      </c>
      <c r="BE20" s="42">
        <v>29450</v>
      </c>
      <c r="BF20" s="42">
        <v>28100</v>
      </c>
      <c r="BG20" s="42">
        <v>28100</v>
      </c>
      <c r="BH20" s="42">
        <v>32350</v>
      </c>
      <c r="BI20" s="42">
        <v>40450</v>
      </c>
      <c r="BJ20" s="42">
        <v>28100</v>
      </c>
      <c r="BK20" s="42">
        <v>28100</v>
      </c>
      <c r="BL20" s="42">
        <v>28100</v>
      </c>
      <c r="BM20" s="42">
        <v>28100</v>
      </c>
      <c r="BN20" s="42">
        <v>32400</v>
      </c>
      <c r="BO20" s="42">
        <v>28100</v>
      </c>
      <c r="BP20" s="42">
        <v>33850</v>
      </c>
      <c r="BQ20" s="42">
        <v>33850</v>
      </c>
      <c r="BR20" s="42">
        <v>29300</v>
      </c>
      <c r="BS20" s="42">
        <v>28100</v>
      </c>
      <c r="BT20" s="42">
        <v>32200</v>
      </c>
      <c r="BU20" s="42">
        <v>30250</v>
      </c>
    </row>
    <row r="21" spans="1:73" s="44" customFormat="1" ht="14.25" x14ac:dyDescent="0.45">
      <c r="A21" s="41" t="s">
        <v>149</v>
      </c>
      <c r="B21" s="43">
        <v>29250</v>
      </c>
      <c r="C21" s="43">
        <v>29250</v>
      </c>
      <c r="D21" s="43">
        <v>29250</v>
      </c>
      <c r="E21" s="43">
        <v>29250</v>
      </c>
      <c r="F21" s="43">
        <v>32950</v>
      </c>
      <c r="G21" s="43">
        <v>29250</v>
      </c>
      <c r="H21" s="43">
        <v>29250</v>
      </c>
      <c r="I21" s="43">
        <v>36000</v>
      </c>
      <c r="J21" s="43">
        <v>31000</v>
      </c>
      <c r="K21" s="43">
        <v>29250</v>
      </c>
      <c r="L21" s="43">
        <v>33850</v>
      </c>
      <c r="M21" s="43">
        <v>29250</v>
      </c>
      <c r="N21" s="43">
        <v>40000</v>
      </c>
      <c r="O21" s="43">
        <v>32450</v>
      </c>
      <c r="P21" s="43">
        <v>29950</v>
      </c>
      <c r="Q21" s="43">
        <v>29950</v>
      </c>
      <c r="R21" s="43">
        <v>30950</v>
      </c>
      <c r="S21" s="43">
        <v>31000</v>
      </c>
      <c r="T21" s="43">
        <v>29250</v>
      </c>
      <c r="U21" s="43">
        <v>32800</v>
      </c>
      <c r="V21" s="43">
        <v>29250</v>
      </c>
      <c r="W21" s="43">
        <v>29250</v>
      </c>
      <c r="X21" s="43">
        <v>32350</v>
      </c>
      <c r="Y21" s="43">
        <v>29450</v>
      </c>
      <c r="Z21" s="43">
        <v>33250</v>
      </c>
      <c r="AA21" s="43">
        <v>29250</v>
      </c>
      <c r="AB21" s="43">
        <v>29250</v>
      </c>
      <c r="AC21" s="43">
        <v>33750</v>
      </c>
      <c r="AD21" s="43">
        <v>29250</v>
      </c>
      <c r="AE21" s="43">
        <v>35450</v>
      </c>
      <c r="AF21" s="43">
        <v>32950</v>
      </c>
      <c r="AG21" s="43">
        <v>31700</v>
      </c>
      <c r="AH21" s="43">
        <v>29250</v>
      </c>
      <c r="AI21" s="43">
        <v>29250</v>
      </c>
      <c r="AJ21" s="43">
        <v>30100</v>
      </c>
      <c r="AK21" s="43">
        <v>32050</v>
      </c>
      <c r="AL21" s="43">
        <v>33400</v>
      </c>
      <c r="AM21" s="43">
        <v>29250</v>
      </c>
      <c r="AN21" s="43">
        <v>29250</v>
      </c>
      <c r="AO21" s="43">
        <v>29250</v>
      </c>
      <c r="AP21" s="43">
        <v>35350</v>
      </c>
      <c r="AQ21" s="43">
        <v>29250</v>
      </c>
      <c r="AR21" s="43">
        <v>29250</v>
      </c>
      <c r="AS21" s="43">
        <v>29250</v>
      </c>
      <c r="AT21" s="43">
        <v>36000</v>
      </c>
      <c r="AU21" s="43">
        <v>35350</v>
      </c>
      <c r="AV21" s="43">
        <v>29250</v>
      </c>
      <c r="AW21" s="43">
        <v>41950</v>
      </c>
      <c r="AX21" s="43">
        <v>31250</v>
      </c>
      <c r="AY21" s="43">
        <v>33750</v>
      </c>
      <c r="AZ21" s="43">
        <v>29250</v>
      </c>
      <c r="BA21" s="43">
        <v>33950</v>
      </c>
      <c r="BB21" s="43">
        <v>29250</v>
      </c>
      <c r="BC21" s="43">
        <v>32500</v>
      </c>
      <c r="BD21" s="43">
        <v>29250</v>
      </c>
      <c r="BE21" s="43">
        <v>30750</v>
      </c>
      <c r="BF21" s="43">
        <v>29250</v>
      </c>
      <c r="BG21" s="43">
        <v>29250</v>
      </c>
      <c r="BH21" s="43">
        <v>33850</v>
      </c>
      <c r="BI21" s="43">
        <v>41950</v>
      </c>
      <c r="BJ21" s="43">
        <v>29250</v>
      </c>
      <c r="BK21" s="43">
        <v>29250</v>
      </c>
      <c r="BL21" s="43">
        <v>29250</v>
      </c>
      <c r="BM21" s="43">
        <v>29250</v>
      </c>
      <c r="BN21" s="43">
        <v>34750</v>
      </c>
      <c r="BO21" s="43">
        <v>29250</v>
      </c>
      <c r="BP21" s="43">
        <v>35350</v>
      </c>
      <c r="BQ21" s="43">
        <v>35350</v>
      </c>
      <c r="BR21" s="43">
        <v>30150</v>
      </c>
      <c r="BS21" s="43">
        <v>29250</v>
      </c>
      <c r="BT21" s="43">
        <v>33450</v>
      </c>
      <c r="BU21" s="43">
        <v>31400</v>
      </c>
    </row>
    <row r="22" spans="1:73" ht="14.25" x14ac:dyDescent="0.45">
      <c r="A22" s="41" t="s">
        <v>150</v>
      </c>
      <c r="B22" s="44">
        <v>29300</v>
      </c>
      <c r="C22" s="44">
        <v>29300</v>
      </c>
      <c r="D22" s="44">
        <v>29300</v>
      </c>
      <c r="E22" s="44">
        <v>29300</v>
      </c>
      <c r="F22" s="44">
        <v>32950</v>
      </c>
      <c r="G22" s="44">
        <v>29300</v>
      </c>
      <c r="H22" s="44">
        <v>29300</v>
      </c>
      <c r="I22" s="44">
        <v>35650</v>
      </c>
      <c r="J22" s="44">
        <v>31850</v>
      </c>
      <c r="K22" s="44">
        <v>29300</v>
      </c>
      <c r="L22" s="44">
        <v>33350</v>
      </c>
      <c r="M22" s="44">
        <v>29300</v>
      </c>
      <c r="N22" s="44">
        <v>40000</v>
      </c>
      <c r="O22" s="44">
        <v>32300</v>
      </c>
      <c r="P22" s="44">
        <v>30250</v>
      </c>
      <c r="Q22" s="44">
        <v>30000</v>
      </c>
      <c r="R22" s="44">
        <v>30350</v>
      </c>
      <c r="S22" s="44">
        <v>31850</v>
      </c>
      <c r="T22" s="44">
        <v>29300</v>
      </c>
      <c r="U22" s="44">
        <v>33000</v>
      </c>
      <c r="V22" s="44">
        <v>29300</v>
      </c>
      <c r="W22" s="44">
        <v>29300</v>
      </c>
      <c r="X22" s="44">
        <v>32000</v>
      </c>
      <c r="Y22" s="44">
        <v>29500</v>
      </c>
      <c r="Z22" s="44">
        <v>33050</v>
      </c>
      <c r="AA22" s="44">
        <v>29300</v>
      </c>
      <c r="AB22" s="44">
        <v>29300</v>
      </c>
      <c r="AC22" s="44">
        <v>33350</v>
      </c>
      <c r="AD22" s="44">
        <v>29300</v>
      </c>
      <c r="AE22" s="44">
        <v>35500</v>
      </c>
      <c r="AF22" s="44">
        <v>32950</v>
      </c>
      <c r="AG22" s="44">
        <v>31750</v>
      </c>
      <c r="AH22" s="44">
        <v>29300</v>
      </c>
      <c r="AI22" s="44">
        <v>29300</v>
      </c>
      <c r="AJ22" s="44">
        <v>29900</v>
      </c>
      <c r="AK22" s="44">
        <v>31900</v>
      </c>
      <c r="AL22" s="44">
        <v>33600</v>
      </c>
      <c r="AM22" s="44">
        <v>29300</v>
      </c>
      <c r="AN22" s="44">
        <v>29300</v>
      </c>
      <c r="AO22" s="44">
        <v>29300</v>
      </c>
      <c r="AP22" s="44">
        <v>35550</v>
      </c>
      <c r="AQ22" s="44">
        <v>29300</v>
      </c>
      <c r="AR22" s="44">
        <v>29300</v>
      </c>
      <c r="AS22" s="44">
        <v>29300</v>
      </c>
      <c r="AT22" s="44">
        <v>35650</v>
      </c>
      <c r="AU22" s="44">
        <v>35550</v>
      </c>
      <c r="AV22" s="44">
        <v>29300</v>
      </c>
      <c r="AW22" s="44">
        <v>42000</v>
      </c>
      <c r="AX22" s="44">
        <v>30650</v>
      </c>
      <c r="AY22" s="44">
        <v>33800</v>
      </c>
      <c r="AZ22" s="44">
        <v>29300</v>
      </c>
      <c r="BA22" s="44">
        <v>33950</v>
      </c>
      <c r="BB22" s="44">
        <v>29300</v>
      </c>
      <c r="BC22" s="44">
        <v>32500</v>
      </c>
      <c r="BD22" s="44">
        <v>29300</v>
      </c>
      <c r="BE22" s="44">
        <v>30800</v>
      </c>
      <c r="BF22" s="44">
        <v>29300</v>
      </c>
      <c r="BG22" s="44">
        <v>29300</v>
      </c>
      <c r="BH22" s="44">
        <v>33500</v>
      </c>
      <c r="BI22" s="44">
        <v>42000</v>
      </c>
      <c r="BJ22" s="44">
        <v>29300</v>
      </c>
      <c r="BK22" s="44">
        <v>29300</v>
      </c>
      <c r="BL22" s="44">
        <v>29300</v>
      </c>
      <c r="BM22" s="44">
        <v>29300</v>
      </c>
      <c r="BN22" s="44">
        <v>35150</v>
      </c>
      <c r="BO22" s="44">
        <v>29300</v>
      </c>
      <c r="BP22" s="44">
        <v>35550</v>
      </c>
      <c r="BQ22" s="44">
        <v>35550</v>
      </c>
      <c r="BR22" s="44">
        <v>29850</v>
      </c>
      <c r="BS22" s="44">
        <v>29300</v>
      </c>
      <c r="BT22" s="44">
        <v>34200</v>
      </c>
      <c r="BU22" s="44">
        <v>30900</v>
      </c>
    </row>
    <row r="23" spans="1:73" x14ac:dyDescent="0.35">
      <c r="A23" s="41" t="s">
        <v>151</v>
      </c>
      <c r="B23" s="45">
        <v>29550</v>
      </c>
      <c r="C23" s="45">
        <v>29550</v>
      </c>
      <c r="D23" s="45">
        <v>29550</v>
      </c>
      <c r="E23" s="45">
        <v>29550</v>
      </c>
      <c r="F23" s="45">
        <v>33800</v>
      </c>
      <c r="G23" s="45">
        <v>29950</v>
      </c>
      <c r="H23" s="45">
        <v>29550</v>
      </c>
      <c r="I23" s="45">
        <v>36300</v>
      </c>
      <c r="J23" s="45">
        <v>31850</v>
      </c>
      <c r="K23" s="45">
        <v>29550</v>
      </c>
      <c r="L23" s="45">
        <v>34550</v>
      </c>
      <c r="M23" s="45">
        <v>29550</v>
      </c>
      <c r="N23" s="45">
        <v>40900</v>
      </c>
      <c r="O23" s="45">
        <v>32850</v>
      </c>
      <c r="P23" s="45">
        <v>31000</v>
      </c>
      <c r="Q23" s="45">
        <v>30750</v>
      </c>
      <c r="R23" s="45">
        <v>31850</v>
      </c>
      <c r="S23" s="45">
        <v>31850</v>
      </c>
      <c r="T23" s="45">
        <v>29550</v>
      </c>
      <c r="U23" s="45">
        <v>33450</v>
      </c>
      <c r="V23" s="45">
        <v>29550</v>
      </c>
      <c r="W23" s="45">
        <v>29550</v>
      </c>
      <c r="X23" s="45">
        <v>33200</v>
      </c>
      <c r="Y23" s="45">
        <v>30950</v>
      </c>
      <c r="Z23" s="45">
        <v>34700</v>
      </c>
      <c r="AA23" s="45">
        <v>29550</v>
      </c>
      <c r="AB23" s="45">
        <v>29550</v>
      </c>
      <c r="AC23" s="45">
        <v>34950</v>
      </c>
      <c r="AD23" s="45">
        <v>29550</v>
      </c>
      <c r="AE23" s="45">
        <v>35550</v>
      </c>
      <c r="AF23" s="45">
        <v>33800</v>
      </c>
      <c r="AG23" s="45">
        <v>33300</v>
      </c>
      <c r="AH23" s="45">
        <v>30100</v>
      </c>
      <c r="AI23" s="45">
        <v>29550</v>
      </c>
      <c r="AJ23" s="45">
        <v>30800</v>
      </c>
      <c r="AK23" s="45">
        <v>32400</v>
      </c>
      <c r="AL23" s="45">
        <v>34100</v>
      </c>
      <c r="AM23" s="45">
        <v>29550</v>
      </c>
      <c r="AN23" s="45">
        <v>29550</v>
      </c>
      <c r="AO23" s="45">
        <v>29550</v>
      </c>
      <c r="AP23" s="45">
        <v>36150</v>
      </c>
      <c r="AQ23" s="45">
        <v>30350</v>
      </c>
      <c r="AR23" s="45">
        <v>29550</v>
      </c>
      <c r="AS23" s="45">
        <v>30650</v>
      </c>
      <c r="AT23" s="45">
        <v>36300</v>
      </c>
      <c r="AU23" s="45">
        <v>36150</v>
      </c>
      <c r="AV23" s="45">
        <v>29900</v>
      </c>
      <c r="AW23" s="45">
        <v>41350</v>
      </c>
      <c r="AX23" s="45">
        <v>31450</v>
      </c>
      <c r="AY23" s="45">
        <v>34450</v>
      </c>
      <c r="AZ23" s="45">
        <v>29550</v>
      </c>
      <c r="BA23" s="45">
        <v>34350</v>
      </c>
      <c r="BB23" s="45">
        <v>29550</v>
      </c>
      <c r="BC23" s="45">
        <v>32250</v>
      </c>
      <c r="BD23" s="45">
        <v>29550</v>
      </c>
      <c r="BE23" s="45">
        <v>32050</v>
      </c>
      <c r="BF23" s="45">
        <v>29550</v>
      </c>
      <c r="BG23" s="45">
        <v>29550</v>
      </c>
      <c r="BH23" s="45">
        <v>34850</v>
      </c>
      <c r="BI23" s="45">
        <v>41350</v>
      </c>
      <c r="BJ23" s="45">
        <v>29550</v>
      </c>
      <c r="BK23" s="45">
        <v>30200</v>
      </c>
      <c r="BL23" s="45">
        <v>29550</v>
      </c>
      <c r="BM23" s="45">
        <v>29550</v>
      </c>
      <c r="BN23" s="45">
        <v>36050</v>
      </c>
      <c r="BO23" s="45">
        <v>29550</v>
      </c>
      <c r="BP23" s="45">
        <v>36150</v>
      </c>
      <c r="BQ23" s="45">
        <v>36150</v>
      </c>
      <c r="BR23" s="45">
        <v>30800</v>
      </c>
      <c r="BS23" s="45">
        <v>29550</v>
      </c>
      <c r="BT23" s="45">
        <v>32500</v>
      </c>
      <c r="BU23" s="45">
        <v>30900</v>
      </c>
    </row>
    <row r="24" spans="1:73" x14ac:dyDescent="0.35">
      <c r="A24" s="41" t="s">
        <v>152</v>
      </c>
      <c r="B24" s="46">
        <v>29950</v>
      </c>
      <c r="C24" s="46">
        <v>29950</v>
      </c>
      <c r="D24" s="46">
        <v>29950</v>
      </c>
      <c r="E24" s="46">
        <v>29950</v>
      </c>
      <c r="F24" s="46">
        <v>34250</v>
      </c>
      <c r="G24" s="46">
        <v>30350</v>
      </c>
      <c r="H24" s="46">
        <v>29950</v>
      </c>
      <c r="I24" s="46">
        <v>36800</v>
      </c>
      <c r="J24" s="46">
        <v>32250</v>
      </c>
      <c r="K24" s="46">
        <v>29950</v>
      </c>
      <c r="L24" s="46">
        <v>35000</v>
      </c>
      <c r="M24" s="46">
        <v>29950</v>
      </c>
      <c r="N24" s="46">
        <v>41450</v>
      </c>
      <c r="O24" s="46">
        <v>33300</v>
      </c>
      <c r="P24" s="46">
        <v>31450</v>
      </c>
      <c r="Q24" s="46">
        <v>31150</v>
      </c>
      <c r="R24" s="46">
        <v>32800</v>
      </c>
      <c r="S24" s="46">
        <v>32250</v>
      </c>
      <c r="T24" s="46">
        <v>29950</v>
      </c>
      <c r="U24" s="46">
        <v>33900</v>
      </c>
      <c r="V24" s="46">
        <v>29950</v>
      </c>
      <c r="W24" s="46">
        <v>29950</v>
      </c>
      <c r="X24" s="46">
        <v>33650</v>
      </c>
      <c r="Y24" s="46">
        <v>32150</v>
      </c>
      <c r="Z24" s="46">
        <v>35350</v>
      </c>
      <c r="AA24" s="46">
        <v>29950</v>
      </c>
      <c r="AB24" s="46">
        <v>29950</v>
      </c>
      <c r="AC24" s="46">
        <v>35450</v>
      </c>
      <c r="AD24" s="46">
        <v>29950</v>
      </c>
      <c r="AE24" s="46">
        <v>36050</v>
      </c>
      <c r="AF24" s="46">
        <v>34250</v>
      </c>
      <c r="AG24" s="46">
        <v>34200</v>
      </c>
      <c r="AH24" s="46">
        <v>30500</v>
      </c>
      <c r="AI24" s="46">
        <v>29950</v>
      </c>
      <c r="AJ24" s="46">
        <v>31200</v>
      </c>
      <c r="AK24" s="46">
        <v>32850</v>
      </c>
      <c r="AL24" s="46">
        <v>34600</v>
      </c>
      <c r="AM24" s="46">
        <v>29950</v>
      </c>
      <c r="AN24" s="46">
        <v>29950</v>
      </c>
      <c r="AO24" s="46">
        <v>29950</v>
      </c>
      <c r="AP24" s="46">
        <v>36600</v>
      </c>
      <c r="AQ24" s="46">
        <v>30800</v>
      </c>
      <c r="AR24" s="46">
        <v>29950</v>
      </c>
      <c r="AS24" s="46">
        <v>31050</v>
      </c>
      <c r="AT24" s="46">
        <v>36800</v>
      </c>
      <c r="AU24" s="46">
        <v>36600</v>
      </c>
      <c r="AV24" s="46">
        <v>30300</v>
      </c>
      <c r="AW24" s="46">
        <v>41950</v>
      </c>
      <c r="AX24" s="46">
        <v>31900</v>
      </c>
      <c r="AY24" s="46">
        <v>34900</v>
      </c>
      <c r="AZ24" s="46">
        <v>29950</v>
      </c>
      <c r="BA24" s="46">
        <v>34850</v>
      </c>
      <c r="BB24" s="46">
        <v>29950</v>
      </c>
      <c r="BC24" s="46">
        <v>32700</v>
      </c>
      <c r="BD24" s="46">
        <v>29950</v>
      </c>
      <c r="BE24" s="46">
        <v>32500</v>
      </c>
      <c r="BF24" s="46">
        <v>29950</v>
      </c>
      <c r="BG24" s="46">
        <v>29950</v>
      </c>
      <c r="BH24" s="46">
        <v>35300</v>
      </c>
      <c r="BI24" s="46">
        <v>41950</v>
      </c>
      <c r="BJ24" s="46">
        <v>29950</v>
      </c>
      <c r="BK24" s="46">
        <v>30600</v>
      </c>
      <c r="BL24" s="46">
        <v>29950</v>
      </c>
      <c r="BM24" s="46">
        <v>29950</v>
      </c>
      <c r="BN24" s="46">
        <v>36550</v>
      </c>
      <c r="BO24" s="46">
        <v>29950</v>
      </c>
      <c r="BP24" s="46">
        <v>36600</v>
      </c>
      <c r="BQ24" s="46">
        <v>36600</v>
      </c>
      <c r="BR24" s="46">
        <v>31200</v>
      </c>
      <c r="BS24" s="46">
        <v>29950</v>
      </c>
      <c r="BT24" s="46">
        <v>31000</v>
      </c>
      <c r="BU24" s="46">
        <v>31300</v>
      </c>
    </row>
    <row r="25" spans="1:73" x14ac:dyDescent="0.35">
      <c r="A25" s="41" t="s">
        <v>153</v>
      </c>
      <c r="B25" s="45">
        <v>29300</v>
      </c>
      <c r="C25" s="45">
        <v>29300</v>
      </c>
      <c r="D25" s="45">
        <v>29300</v>
      </c>
      <c r="E25" s="45">
        <v>29300</v>
      </c>
      <c r="F25" s="45">
        <v>32750</v>
      </c>
      <c r="G25" s="45">
        <v>29300</v>
      </c>
      <c r="H25" s="45">
        <v>29300</v>
      </c>
      <c r="I25" s="45">
        <v>36100</v>
      </c>
      <c r="J25" s="45">
        <v>32650</v>
      </c>
      <c r="K25" s="45">
        <v>29300</v>
      </c>
      <c r="L25" s="45">
        <v>34900</v>
      </c>
      <c r="M25" s="45">
        <v>29300</v>
      </c>
      <c r="N25" s="45">
        <v>40450</v>
      </c>
      <c r="O25" s="45">
        <v>31650</v>
      </c>
      <c r="P25" s="45">
        <v>31950</v>
      </c>
      <c r="Q25" s="45">
        <v>30850</v>
      </c>
      <c r="R25" s="45">
        <v>32400</v>
      </c>
      <c r="S25" s="45">
        <v>32650</v>
      </c>
      <c r="T25" s="45">
        <v>29300</v>
      </c>
      <c r="U25" s="45">
        <v>32800</v>
      </c>
      <c r="V25" s="45">
        <v>29300</v>
      </c>
      <c r="W25" s="45">
        <v>29300</v>
      </c>
      <c r="X25" s="45">
        <v>34050</v>
      </c>
      <c r="Y25" s="45">
        <v>32550</v>
      </c>
      <c r="Z25" s="45">
        <v>35650</v>
      </c>
      <c r="AA25" s="45">
        <v>29300</v>
      </c>
      <c r="AB25" s="45">
        <v>29300</v>
      </c>
      <c r="AC25" s="45">
        <v>33700</v>
      </c>
      <c r="AD25" s="45">
        <v>29300</v>
      </c>
      <c r="AE25" s="45">
        <v>34800</v>
      </c>
      <c r="AF25" s="45">
        <v>32750</v>
      </c>
      <c r="AG25" s="45">
        <v>34600</v>
      </c>
      <c r="AH25" s="45">
        <v>30850</v>
      </c>
      <c r="AI25" s="45">
        <v>29300</v>
      </c>
      <c r="AJ25" s="45">
        <v>31450</v>
      </c>
      <c r="AK25" s="45">
        <v>32450</v>
      </c>
      <c r="AL25" s="45">
        <v>32900</v>
      </c>
      <c r="AM25" s="45">
        <v>29300</v>
      </c>
      <c r="AN25" s="45">
        <v>29300</v>
      </c>
      <c r="AO25" s="45">
        <v>29300</v>
      </c>
      <c r="AP25" s="45">
        <v>35100</v>
      </c>
      <c r="AQ25" s="45">
        <v>31200</v>
      </c>
      <c r="AR25" s="45">
        <v>29400</v>
      </c>
      <c r="AS25" s="45">
        <v>29800</v>
      </c>
      <c r="AT25" s="45">
        <v>36100</v>
      </c>
      <c r="AU25" s="45">
        <v>35100</v>
      </c>
      <c r="AV25" s="45">
        <v>30700</v>
      </c>
      <c r="AW25" s="45">
        <v>41150</v>
      </c>
      <c r="AX25" s="45">
        <v>31500</v>
      </c>
      <c r="AY25" s="45">
        <v>33800</v>
      </c>
      <c r="AZ25" s="45">
        <v>29300</v>
      </c>
      <c r="BA25" s="45">
        <v>33150</v>
      </c>
      <c r="BB25" s="45">
        <v>29300</v>
      </c>
      <c r="BC25" s="45">
        <v>31100</v>
      </c>
      <c r="BD25" s="45">
        <v>29300</v>
      </c>
      <c r="BE25" s="45">
        <v>33050</v>
      </c>
      <c r="BF25" s="45">
        <v>29300</v>
      </c>
      <c r="BG25" s="45">
        <v>29300</v>
      </c>
      <c r="BH25" s="45">
        <v>33550</v>
      </c>
      <c r="BI25" s="45">
        <v>41150</v>
      </c>
      <c r="BJ25" s="45">
        <v>29300</v>
      </c>
      <c r="BK25" s="45">
        <v>30500</v>
      </c>
      <c r="BL25" s="45">
        <v>29300</v>
      </c>
      <c r="BM25" s="45">
        <v>29300</v>
      </c>
      <c r="BN25" s="45">
        <v>34750</v>
      </c>
      <c r="BO25" s="45">
        <v>29300</v>
      </c>
      <c r="BP25" s="45">
        <v>35100</v>
      </c>
      <c r="BQ25" s="45">
        <v>35100</v>
      </c>
      <c r="BR25" s="45">
        <v>31150</v>
      </c>
      <c r="BS25" s="45">
        <v>29300</v>
      </c>
      <c r="BT25" s="45">
        <v>32550</v>
      </c>
      <c r="BU25" s="45">
        <v>30250</v>
      </c>
    </row>
    <row r="26" spans="1:73" x14ac:dyDescent="0.35">
      <c r="A26" s="41" t="s">
        <v>154</v>
      </c>
      <c r="B26" s="46">
        <v>29450</v>
      </c>
      <c r="C26" s="46">
        <v>29450</v>
      </c>
      <c r="D26" s="46">
        <v>29450</v>
      </c>
      <c r="E26" s="46">
        <v>29450</v>
      </c>
      <c r="F26" s="46">
        <v>34100</v>
      </c>
      <c r="G26" s="46">
        <v>29450</v>
      </c>
      <c r="H26" s="46">
        <v>29450</v>
      </c>
      <c r="I26" s="46">
        <v>35600</v>
      </c>
      <c r="J26" s="46">
        <v>32400</v>
      </c>
      <c r="K26" s="46">
        <v>29450</v>
      </c>
      <c r="L26" s="46">
        <v>35400</v>
      </c>
      <c r="M26" s="46">
        <v>29450</v>
      </c>
      <c r="N26" s="46">
        <v>40400</v>
      </c>
      <c r="O26" s="46">
        <v>33150</v>
      </c>
      <c r="P26" s="46">
        <v>31750</v>
      </c>
      <c r="Q26" s="46">
        <v>32150</v>
      </c>
      <c r="R26" s="46">
        <v>31950</v>
      </c>
      <c r="S26" s="46">
        <v>32400</v>
      </c>
      <c r="T26" s="46">
        <v>29450</v>
      </c>
      <c r="U26" s="46">
        <v>33400</v>
      </c>
      <c r="V26" s="46">
        <v>29450</v>
      </c>
      <c r="W26" s="46">
        <v>29450</v>
      </c>
      <c r="X26" s="46">
        <v>33600</v>
      </c>
      <c r="Y26" s="46">
        <v>32900</v>
      </c>
      <c r="Z26" s="46">
        <v>35950</v>
      </c>
      <c r="AA26" s="46">
        <v>29450</v>
      </c>
      <c r="AB26" s="46">
        <v>29450</v>
      </c>
      <c r="AC26" s="46">
        <v>34350</v>
      </c>
      <c r="AD26" s="46">
        <v>29450</v>
      </c>
      <c r="AE26" s="46">
        <v>33100</v>
      </c>
      <c r="AF26" s="46">
        <v>34100</v>
      </c>
      <c r="AG26" s="46">
        <v>33150</v>
      </c>
      <c r="AH26" s="46">
        <v>31000</v>
      </c>
      <c r="AI26" s="46">
        <v>29450</v>
      </c>
      <c r="AJ26" s="46">
        <v>31200</v>
      </c>
      <c r="AK26" s="46">
        <v>30850</v>
      </c>
      <c r="AL26" s="46">
        <v>32700</v>
      </c>
      <c r="AM26" s="46">
        <v>29450</v>
      </c>
      <c r="AN26" s="46">
        <v>29450</v>
      </c>
      <c r="AO26" s="46">
        <v>29450</v>
      </c>
      <c r="AP26" s="46">
        <v>35150</v>
      </c>
      <c r="AQ26" s="46">
        <v>31400</v>
      </c>
      <c r="AR26" s="46">
        <v>30200</v>
      </c>
      <c r="AS26" s="46">
        <v>29450</v>
      </c>
      <c r="AT26" s="46">
        <v>35600</v>
      </c>
      <c r="AU26" s="46">
        <v>35150</v>
      </c>
      <c r="AV26" s="46">
        <v>30750</v>
      </c>
      <c r="AW26" s="46">
        <v>41450</v>
      </c>
      <c r="AX26" s="46">
        <v>30950</v>
      </c>
      <c r="AY26" s="46">
        <v>32150</v>
      </c>
      <c r="AZ26" s="46">
        <v>29450</v>
      </c>
      <c r="BA26" s="46">
        <v>34300</v>
      </c>
      <c r="BB26" s="46">
        <v>29450</v>
      </c>
      <c r="BC26" s="46">
        <v>30500</v>
      </c>
      <c r="BD26" s="46">
        <v>29450</v>
      </c>
      <c r="BE26" s="46">
        <v>33700</v>
      </c>
      <c r="BF26" s="46">
        <v>29450</v>
      </c>
      <c r="BG26" s="46">
        <v>29450</v>
      </c>
      <c r="BH26" s="46">
        <v>32550</v>
      </c>
      <c r="BI26" s="46">
        <v>41450</v>
      </c>
      <c r="BJ26" s="46">
        <v>29450</v>
      </c>
      <c r="BK26" s="46">
        <v>30800</v>
      </c>
      <c r="BL26" s="46">
        <v>29450</v>
      </c>
      <c r="BM26" s="46">
        <v>29450</v>
      </c>
      <c r="BN26" s="46">
        <v>35350</v>
      </c>
      <c r="BO26" s="46">
        <v>29450</v>
      </c>
      <c r="BP26" s="46">
        <v>35150</v>
      </c>
      <c r="BQ26" s="46">
        <v>35150</v>
      </c>
      <c r="BR26" s="46">
        <v>31350</v>
      </c>
      <c r="BS26" s="46">
        <v>29450</v>
      </c>
      <c r="BT26" s="46">
        <v>34150</v>
      </c>
      <c r="BU26" s="46">
        <v>30150</v>
      </c>
    </row>
    <row r="27" spans="1:73" x14ac:dyDescent="0.35">
      <c r="A27" s="41" t="s">
        <v>155</v>
      </c>
      <c r="B27" s="37">
        <v>30500</v>
      </c>
      <c r="C27" s="37">
        <v>30500</v>
      </c>
      <c r="D27" s="37">
        <v>30500</v>
      </c>
      <c r="E27" s="37">
        <v>30500</v>
      </c>
      <c r="F27" s="37">
        <v>34250</v>
      </c>
      <c r="G27" s="37">
        <v>30600</v>
      </c>
      <c r="H27" s="37">
        <v>30500</v>
      </c>
      <c r="I27" s="37">
        <v>37700</v>
      </c>
      <c r="J27" s="37">
        <v>32950</v>
      </c>
      <c r="K27" s="37">
        <v>30500</v>
      </c>
      <c r="L27" s="37">
        <v>36850</v>
      </c>
      <c r="M27" s="37">
        <v>30500</v>
      </c>
      <c r="N27" s="37">
        <v>41300</v>
      </c>
      <c r="O27" s="37">
        <v>32700</v>
      </c>
      <c r="P27" s="37">
        <v>32100</v>
      </c>
      <c r="Q27" s="37">
        <v>31900</v>
      </c>
      <c r="R27" s="37">
        <v>32250</v>
      </c>
      <c r="S27" s="37">
        <v>32950</v>
      </c>
      <c r="T27" s="37">
        <v>30500</v>
      </c>
      <c r="U27" s="37">
        <v>32350</v>
      </c>
      <c r="V27" s="37">
        <v>30500</v>
      </c>
      <c r="W27" s="37">
        <v>30500</v>
      </c>
      <c r="X27" s="37">
        <v>35100</v>
      </c>
      <c r="Y27" s="37">
        <v>32250</v>
      </c>
      <c r="Z27" s="37">
        <v>36850</v>
      </c>
      <c r="AA27" s="37">
        <v>30500</v>
      </c>
      <c r="AB27" s="37">
        <v>30500</v>
      </c>
      <c r="AC27" s="37">
        <v>36350</v>
      </c>
      <c r="AD27" s="37">
        <v>30500</v>
      </c>
      <c r="AE27" s="37">
        <v>35050</v>
      </c>
      <c r="AF27" s="37">
        <v>34250</v>
      </c>
      <c r="AG27" s="37">
        <v>35100</v>
      </c>
      <c r="AH27" s="37">
        <v>31600</v>
      </c>
      <c r="AI27" s="37">
        <v>30500</v>
      </c>
      <c r="AJ27" s="37">
        <v>31750</v>
      </c>
      <c r="AK27" s="37">
        <v>32650</v>
      </c>
      <c r="AL27" s="37">
        <v>31650</v>
      </c>
      <c r="AM27" s="37">
        <v>30500</v>
      </c>
      <c r="AN27" s="37">
        <v>30500</v>
      </c>
      <c r="AO27" s="37">
        <v>30500</v>
      </c>
      <c r="AP27" s="37">
        <v>36650</v>
      </c>
      <c r="AQ27" s="37">
        <v>32350</v>
      </c>
      <c r="AR27" s="37">
        <v>31650</v>
      </c>
      <c r="AS27" s="37">
        <v>30500</v>
      </c>
      <c r="AT27" s="37">
        <v>37700</v>
      </c>
      <c r="AU27" s="37">
        <v>36650</v>
      </c>
      <c r="AV27" s="37">
        <v>31700</v>
      </c>
      <c r="AW27" s="37">
        <v>43300</v>
      </c>
      <c r="AX27" s="37">
        <v>31100</v>
      </c>
      <c r="AY27" s="37">
        <v>31750</v>
      </c>
      <c r="AZ27" s="37">
        <v>30500</v>
      </c>
      <c r="BA27" s="37">
        <v>32750</v>
      </c>
      <c r="BB27" s="37">
        <v>30500</v>
      </c>
      <c r="BC27" s="37">
        <v>30500</v>
      </c>
      <c r="BD27" s="37">
        <v>30500</v>
      </c>
      <c r="BE27" s="37">
        <v>34400</v>
      </c>
      <c r="BF27" s="37">
        <v>30500</v>
      </c>
      <c r="BG27" s="37">
        <v>30500</v>
      </c>
      <c r="BH27" s="37">
        <v>34450</v>
      </c>
      <c r="BI27" s="37">
        <v>43300</v>
      </c>
      <c r="BJ27" s="37">
        <v>30500</v>
      </c>
      <c r="BK27" s="37">
        <v>31450</v>
      </c>
      <c r="BL27" s="37">
        <v>30500</v>
      </c>
      <c r="BM27" s="37">
        <v>30500</v>
      </c>
      <c r="BN27" s="37">
        <v>33700</v>
      </c>
      <c r="BO27" s="37">
        <v>30500</v>
      </c>
      <c r="BP27" s="37">
        <v>36650</v>
      </c>
      <c r="BQ27" s="37">
        <v>36650</v>
      </c>
      <c r="BR27" s="37">
        <v>31750</v>
      </c>
      <c r="BS27" s="37">
        <v>30500</v>
      </c>
      <c r="BT27" s="37">
        <v>35050</v>
      </c>
      <c r="BU27" s="37">
        <v>31250</v>
      </c>
    </row>
    <row r="28" spans="1:73" x14ac:dyDescent="0.35">
      <c r="A28" s="41" t="s">
        <v>156</v>
      </c>
      <c r="B28" s="37">
        <v>30100</v>
      </c>
      <c r="C28" s="37">
        <v>30100</v>
      </c>
      <c r="D28" s="37">
        <v>30100</v>
      </c>
      <c r="E28" s="37">
        <v>30100</v>
      </c>
      <c r="F28" s="37">
        <v>33300</v>
      </c>
      <c r="G28" s="37">
        <v>30150</v>
      </c>
      <c r="H28" s="37">
        <v>30100</v>
      </c>
      <c r="I28" s="37">
        <v>36900</v>
      </c>
      <c r="J28" s="37">
        <v>34400</v>
      </c>
      <c r="K28" s="37">
        <v>30100</v>
      </c>
      <c r="L28" s="37">
        <v>36050</v>
      </c>
      <c r="M28" s="37">
        <v>30100</v>
      </c>
      <c r="N28" s="37">
        <v>41950</v>
      </c>
      <c r="O28" s="37">
        <v>32550</v>
      </c>
      <c r="P28" s="37">
        <v>32500</v>
      </c>
      <c r="Q28" s="37">
        <v>31900</v>
      </c>
      <c r="R28" s="37">
        <v>31850</v>
      </c>
      <c r="S28" s="37">
        <v>34400</v>
      </c>
      <c r="T28" s="37">
        <v>30100</v>
      </c>
      <c r="U28" s="37">
        <v>33050</v>
      </c>
      <c r="V28" s="37">
        <v>30100</v>
      </c>
      <c r="W28" s="37">
        <v>30200</v>
      </c>
      <c r="X28" s="37">
        <v>35150</v>
      </c>
      <c r="Y28" s="37">
        <v>30950</v>
      </c>
      <c r="Z28" s="37">
        <v>35950</v>
      </c>
      <c r="AA28" s="37">
        <v>30100</v>
      </c>
      <c r="AB28" s="37">
        <v>30100</v>
      </c>
      <c r="AC28" s="37">
        <v>34550</v>
      </c>
      <c r="AD28" s="37">
        <v>30100</v>
      </c>
      <c r="AE28" s="37">
        <v>34000</v>
      </c>
      <c r="AF28" s="37">
        <v>33300</v>
      </c>
      <c r="AG28" s="37">
        <v>33850</v>
      </c>
      <c r="AH28" s="37">
        <v>30600</v>
      </c>
      <c r="AI28" s="37">
        <v>30100</v>
      </c>
      <c r="AJ28" s="37">
        <v>31500</v>
      </c>
      <c r="AK28" s="37">
        <v>31600</v>
      </c>
      <c r="AL28" s="37">
        <v>32700</v>
      </c>
      <c r="AM28" s="37">
        <v>30100</v>
      </c>
      <c r="AN28" s="37">
        <v>30100</v>
      </c>
      <c r="AO28" s="37">
        <v>30100</v>
      </c>
      <c r="AP28" s="37">
        <v>35100</v>
      </c>
      <c r="AQ28" s="37">
        <v>31750</v>
      </c>
      <c r="AR28" s="37">
        <v>32100</v>
      </c>
      <c r="AS28" s="37">
        <v>30100</v>
      </c>
      <c r="AT28" s="37">
        <v>36900</v>
      </c>
      <c r="AU28" s="37">
        <v>35100</v>
      </c>
      <c r="AV28" s="37">
        <v>30150</v>
      </c>
      <c r="AW28" s="37">
        <v>42900</v>
      </c>
      <c r="AX28" s="37">
        <v>30200</v>
      </c>
      <c r="AY28" s="37">
        <v>33200</v>
      </c>
      <c r="AZ28" s="37">
        <v>30100</v>
      </c>
      <c r="BA28" s="37">
        <v>34350</v>
      </c>
      <c r="BB28" s="37">
        <v>30100</v>
      </c>
      <c r="BC28" s="37">
        <v>30100</v>
      </c>
      <c r="BD28" s="37">
        <v>30100</v>
      </c>
      <c r="BE28" s="37">
        <v>33650</v>
      </c>
      <c r="BF28" s="37">
        <v>30100</v>
      </c>
      <c r="BG28" s="37">
        <v>30100</v>
      </c>
      <c r="BH28" s="37">
        <v>32750</v>
      </c>
      <c r="BI28" s="37">
        <v>42900</v>
      </c>
      <c r="BJ28" s="37">
        <v>30100</v>
      </c>
      <c r="BK28" s="37">
        <v>31400</v>
      </c>
      <c r="BL28" s="37">
        <v>30100</v>
      </c>
      <c r="BM28" s="37">
        <v>30100</v>
      </c>
      <c r="BN28" s="37">
        <v>35250</v>
      </c>
      <c r="BO28" s="37">
        <v>30100</v>
      </c>
      <c r="BP28" s="37">
        <v>35100</v>
      </c>
      <c r="BQ28" s="37">
        <v>35100</v>
      </c>
      <c r="BR28" s="37">
        <v>31600</v>
      </c>
      <c r="BS28" s="37">
        <v>30100</v>
      </c>
      <c r="BT28" s="37">
        <v>33400</v>
      </c>
      <c r="BU28" s="37">
        <v>32100</v>
      </c>
    </row>
    <row r="29" spans="1:73" x14ac:dyDescent="0.35">
      <c r="A29" s="41" t="s">
        <v>157</v>
      </c>
      <c r="B29" s="37">
        <v>31300</v>
      </c>
      <c r="C29" s="37">
        <v>31300</v>
      </c>
      <c r="D29" s="37">
        <v>31300</v>
      </c>
      <c r="E29" s="37">
        <v>31300</v>
      </c>
      <c r="F29" s="37">
        <v>34950</v>
      </c>
      <c r="G29" s="37">
        <v>31300</v>
      </c>
      <c r="H29" s="37">
        <v>31300</v>
      </c>
      <c r="I29" s="37">
        <v>37350</v>
      </c>
      <c r="J29" s="37">
        <v>33700</v>
      </c>
      <c r="K29" s="37">
        <v>31300</v>
      </c>
      <c r="L29" s="37">
        <v>37000</v>
      </c>
      <c r="M29" s="37">
        <v>31300</v>
      </c>
      <c r="N29" s="37">
        <v>42600</v>
      </c>
      <c r="O29" s="37">
        <v>34400</v>
      </c>
      <c r="P29" s="37">
        <v>32400</v>
      </c>
      <c r="Q29" s="37">
        <v>33600</v>
      </c>
      <c r="R29" s="37">
        <v>32150</v>
      </c>
      <c r="S29" s="37">
        <v>33700</v>
      </c>
      <c r="T29" s="37">
        <v>31300</v>
      </c>
      <c r="U29" s="37">
        <v>32650</v>
      </c>
      <c r="V29" s="37">
        <v>31300</v>
      </c>
      <c r="W29" s="37">
        <v>31300</v>
      </c>
      <c r="X29" s="37">
        <v>34650</v>
      </c>
      <c r="Y29" s="37">
        <v>31300</v>
      </c>
      <c r="Z29" s="37">
        <v>35250</v>
      </c>
      <c r="AA29" s="37">
        <v>31300</v>
      </c>
      <c r="AB29" s="37">
        <v>31300</v>
      </c>
      <c r="AC29" s="37">
        <v>35150</v>
      </c>
      <c r="AD29" s="37">
        <v>31300</v>
      </c>
      <c r="AE29" s="37">
        <v>34850</v>
      </c>
      <c r="AF29" s="37">
        <v>34950</v>
      </c>
      <c r="AG29" s="37">
        <v>36000</v>
      </c>
      <c r="AH29" s="37">
        <v>31800</v>
      </c>
      <c r="AI29" s="37">
        <v>31300</v>
      </c>
      <c r="AJ29" s="37">
        <v>31750</v>
      </c>
      <c r="AK29" s="37">
        <v>31900</v>
      </c>
      <c r="AL29" s="37">
        <v>34950</v>
      </c>
      <c r="AM29" s="37">
        <v>31300</v>
      </c>
      <c r="AN29" s="37">
        <v>31300</v>
      </c>
      <c r="AO29" s="37">
        <v>31300</v>
      </c>
      <c r="AP29" s="37">
        <v>36200</v>
      </c>
      <c r="AQ29" s="37">
        <v>31300</v>
      </c>
      <c r="AR29" s="37">
        <v>32550</v>
      </c>
      <c r="AS29" s="37">
        <v>31300</v>
      </c>
      <c r="AT29" s="37">
        <v>37350</v>
      </c>
      <c r="AU29" s="37">
        <v>36200</v>
      </c>
      <c r="AV29" s="37">
        <v>31350</v>
      </c>
      <c r="AW29" s="37">
        <v>45200</v>
      </c>
      <c r="AX29" s="37">
        <v>31300</v>
      </c>
      <c r="AY29" s="37">
        <v>35500</v>
      </c>
      <c r="AZ29" s="37">
        <v>31300</v>
      </c>
      <c r="BA29" s="37">
        <v>33650</v>
      </c>
      <c r="BB29" s="37">
        <v>31300</v>
      </c>
      <c r="BC29" s="37">
        <v>31600</v>
      </c>
      <c r="BD29" s="37">
        <v>31300</v>
      </c>
      <c r="BE29" s="37">
        <v>33300</v>
      </c>
      <c r="BF29" s="37">
        <v>31300</v>
      </c>
      <c r="BG29" s="37">
        <v>31300</v>
      </c>
      <c r="BH29" s="37">
        <v>34500</v>
      </c>
      <c r="BI29" s="37">
        <v>45200</v>
      </c>
      <c r="BJ29" s="37">
        <v>31300</v>
      </c>
      <c r="BK29" s="37">
        <v>32000</v>
      </c>
      <c r="BL29" s="37">
        <v>31300</v>
      </c>
      <c r="BM29" s="37">
        <v>31300</v>
      </c>
      <c r="BN29" s="37">
        <v>33500</v>
      </c>
      <c r="BO29" s="37">
        <v>31300</v>
      </c>
      <c r="BP29" s="37">
        <v>36200</v>
      </c>
      <c r="BQ29" s="37">
        <v>36200</v>
      </c>
      <c r="BR29" s="37">
        <v>32250</v>
      </c>
      <c r="BS29" s="37">
        <v>31300</v>
      </c>
      <c r="BT29" s="37">
        <v>33850</v>
      </c>
      <c r="BU29" s="37">
        <v>34000</v>
      </c>
    </row>
    <row r="30" spans="1:73" x14ac:dyDescent="0.35">
      <c r="A30" s="41" t="s">
        <v>158</v>
      </c>
      <c r="B30" s="37">
        <v>33900</v>
      </c>
      <c r="C30" s="37">
        <v>33900</v>
      </c>
      <c r="D30" s="37">
        <v>33900</v>
      </c>
      <c r="E30" s="37">
        <v>33900</v>
      </c>
      <c r="F30" s="37">
        <v>38750</v>
      </c>
      <c r="G30" s="37">
        <v>33900</v>
      </c>
      <c r="H30" s="37">
        <v>33900</v>
      </c>
      <c r="I30" s="37">
        <v>38950</v>
      </c>
      <c r="J30" s="37">
        <v>36000</v>
      </c>
      <c r="K30" s="37">
        <v>33900</v>
      </c>
      <c r="L30" s="37">
        <v>37950</v>
      </c>
      <c r="M30" s="37">
        <v>33900</v>
      </c>
      <c r="N30" s="37">
        <v>45850</v>
      </c>
      <c r="O30" s="37">
        <v>37350</v>
      </c>
      <c r="P30" s="37">
        <v>34150</v>
      </c>
      <c r="Q30" s="37">
        <v>35700</v>
      </c>
      <c r="R30" s="37">
        <v>33900</v>
      </c>
      <c r="S30" s="37">
        <v>36000</v>
      </c>
      <c r="T30" s="37">
        <v>33900</v>
      </c>
      <c r="U30" s="37">
        <v>36350</v>
      </c>
      <c r="V30" s="37">
        <v>33900</v>
      </c>
      <c r="W30" s="37">
        <v>33900</v>
      </c>
      <c r="X30" s="37">
        <v>36300</v>
      </c>
      <c r="Y30" s="37">
        <v>33900</v>
      </c>
      <c r="Z30" s="37">
        <v>36800</v>
      </c>
      <c r="AA30" s="37">
        <v>33900</v>
      </c>
      <c r="AB30" s="37">
        <v>33900</v>
      </c>
      <c r="AC30" s="37">
        <v>38150</v>
      </c>
      <c r="AD30" s="37">
        <v>33900</v>
      </c>
      <c r="AE30" s="37">
        <v>37150</v>
      </c>
      <c r="AF30" s="37">
        <v>38750</v>
      </c>
      <c r="AG30" s="37">
        <v>36200</v>
      </c>
      <c r="AH30" s="37">
        <v>33900</v>
      </c>
      <c r="AI30" s="37">
        <v>33900</v>
      </c>
      <c r="AJ30" s="37">
        <v>33900</v>
      </c>
      <c r="AK30" s="37">
        <v>33900</v>
      </c>
      <c r="AL30" s="37">
        <v>36350</v>
      </c>
      <c r="AM30" s="37">
        <v>33900</v>
      </c>
      <c r="AN30" s="37">
        <v>33900</v>
      </c>
      <c r="AO30" s="37">
        <v>33900</v>
      </c>
      <c r="AP30" s="37">
        <v>38650</v>
      </c>
      <c r="AQ30" s="37">
        <v>33900</v>
      </c>
      <c r="AR30" s="37">
        <v>33900</v>
      </c>
      <c r="AS30" s="37">
        <v>33900</v>
      </c>
      <c r="AT30" s="37">
        <v>38950</v>
      </c>
      <c r="AU30" s="37">
        <v>38650</v>
      </c>
      <c r="AV30" s="37">
        <v>33900</v>
      </c>
      <c r="AW30" s="37">
        <v>47150</v>
      </c>
      <c r="AX30" s="37">
        <v>33900</v>
      </c>
      <c r="AY30" s="37">
        <v>38300</v>
      </c>
      <c r="AZ30" s="37">
        <v>33900</v>
      </c>
      <c r="BA30" s="37">
        <v>37500</v>
      </c>
      <c r="BB30" s="37">
        <v>33900</v>
      </c>
      <c r="BC30" s="37">
        <v>33900</v>
      </c>
      <c r="BD30" s="37">
        <v>33900</v>
      </c>
      <c r="BE30" s="37">
        <v>34100</v>
      </c>
      <c r="BF30" s="37">
        <v>33900</v>
      </c>
      <c r="BG30" s="37">
        <v>33900</v>
      </c>
      <c r="BH30" s="37">
        <v>37350</v>
      </c>
      <c r="BI30" s="37">
        <v>47150</v>
      </c>
      <c r="BJ30" s="37">
        <v>33900</v>
      </c>
      <c r="BK30" s="37">
        <v>34000</v>
      </c>
      <c r="BL30" s="37">
        <v>33900</v>
      </c>
      <c r="BM30" s="37">
        <v>33900</v>
      </c>
      <c r="BN30" s="37">
        <v>37300</v>
      </c>
      <c r="BO30" s="37">
        <v>33900</v>
      </c>
      <c r="BP30" s="37">
        <v>38650</v>
      </c>
      <c r="BQ30" s="37">
        <v>38650</v>
      </c>
      <c r="BR30" s="37">
        <v>33900</v>
      </c>
      <c r="BS30" s="37">
        <v>33900</v>
      </c>
      <c r="BT30" s="37">
        <v>35550</v>
      </c>
      <c r="BU30" s="37">
        <v>34200</v>
      </c>
    </row>
    <row r="31" spans="1:73" x14ac:dyDescent="0.35">
      <c r="A31" s="41" t="s">
        <v>159</v>
      </c>
      <c r="B31" s="37">
        <v>34200</v>
      </c>
      <c r="C31" s="37">
        <v>34200</v>
      </c>
      <c r="D31" s="37">
        <v>34200</v>
      </c>
      <c r="E31" s="37">
        <v>34200</v>
      </c>
      <c r="F31" s="37">
        <v>40900</v>
      </c>
      <c r="G31" s="37">
        <v>34200</v>
      </c>
      <c r="H31" s="37">
        <v>34200</v>
      </c>
      <c r="I31" s="37">
        <v>41900</v>
      </c>
      <c r="J31" s="37">
        <v>36650</v>
      </c>
      <c r="K31" s="37">
        <v>34200</v>
      </c>
      <c r="L31" s="37">
        <v>39150</v>
      </c>
      <c r="M31" s="37">
        <v>34200</v>
      </c>
      <c r="N31" s="37">
        <v>50200</v>
      </c>
      <c r="O31" s="37">
        <v>36400</v>
      </c>
      <c r="P31" s="37">
        <v>35800</v>
      </c>
      <c r="Q31" s="37">
        <v>36200</v>
      </c>
      <c r="R31" s="37">
        <v>34550</v>
      </c>
      <c r="S31" s="37">
        <v>36650</v>
      </c>
      <c r="T31" s="37">
        <v>34200</v>
      </c>
      <c r="U31" s="37">
        <v>37650</v>
      </c>
      <c r="V31" s="37">
        <v>34200</v>
      </c>
      <c r="W31" s="37">
        <v>34200</v>
      </c>
      <c r="X31" s="37">
        <v>38450</v>
      </c>
      <c r="Y31" s="37">
        <v>34200</v>
      </c>
      <c r="Z31" s="37">
        <v>37300</v>
      </c>
      <c r="AA31" s="37">
        <v>34200</v>
      </c>
      <c r="AB31" s="37">
        <v>34200</v>
      </c>
      <c r="AC31" s="37">
        <v>38650</v>
      </c>
      <c r="AD31" s="37">
        <v>34200</v>
      </c>
      <c r="AE31" s="37">
        <v>40800</v>
      </c>
      <c r="AF31" s="37">
        <v>40900</v>
      </c>
      <c r="AG31" s="37">
        <v>39300</v>
      </c>
      <c r="AH31" s="37">
        <v>34200</v>
      </c>
      <c r="AI31" s="37">
        <v>34200</v>
      </c>
      <c r="AJ31" s="37">
        <v>34200</v>
      </c>
      <c r="AK31" s="37">
        <v>34450</v>
      </c>
      <c r="AL31" s="37">
        <v>36600</v>
      </c>
      <c r="AM31" s="37">
        <v>34200</v>
      </c>
      <c r="AN31" s="37">
        <v>34200</v>
      </c>
      <c r="AO31" s="37">
        <v>34200</v>
      </c>
      <c r="AP31" s="37">
        <v>41150</v>
      </c>
      <c r="AQ31" s="37">
        <v>34600</v>
      </c>
      <c r="AR31" s="37">
        <v>34600</v>
      </c>
      <c r="AS31" s="37">
        <v>34200</v>
      </c>
      <c r="AT31" s="37">
        <v>41900</v>
      </c>
      <c r="AU31" s="37">
        <v>41150</v>
      </c>
      <c r="AV31" s="37">
        <v>34800</v>
      </c>
      <c r="AW31" s="37">
        <v>50000</v>
      </c>
      <c r="AX31" s="37">
        <v>34200</v>
      </c>
      <c r="AY31" s="37">
        <v>36400</v>
      </c>
      <c r="AZ31" s="37">
        <v>34200</v>
      </c>
      <c r="BA31" s="37">
        <v>35650</v>
      </c>
      <c r="BB31" s="37">
        <v>34200</v>
      </c>
      <c r="BC31" s="37">
        <v>34200</v>
      </c>
      <c r="BD31" s="37">
        <v>34200</v>
      </c>
      <c r="BE31" s="37">
        <v>35250</v>
      </c>
      <c r="BF31" s="37">
        <v>34200</v>
      </c>
      <c r="BG31" s="37">
        <v>34200</v>
      </c>
      <c r="BH31" s="37">
        <v>38450</v>
      </c>
      <c r="BI31" s="37">
        <v>50000</v>
      </c>
      <c r="BJ31" s="37">
        <v>34200</v>
      </c>
      <c r="BK31" s="37">
        <v>35150</v>
      </c>
      <c r="BL31" s="37">
        <v>34200</v>
      </c>
      <c r="BM31" s="37">
        <v>34200</v>
      </c>
      <c r="BN31" s="37">
        <v>39150</v>
      </c>
      <c r="BO31" s="37">
        <v>34200</v>
      </c>
      <c r="BP31" s="37">
        <v>41150</v>
      </c>
      <c r="BQ31" s="37">
        <v>41150</v>
      </c>
      <c r="BR31" s="37">
        <v>34250</v>
      </c>
      <c r="BS31" s="37">
        <v>34200</v>
      </c>
      <c r="BT31" s="37">
        <v>39100</v>
      </c>
      <c r="BU31" s="37">
        <v>35300</v>
      </c>
    </row>
    <row r="32" spans="1:73" x14ac:dyDescent="0.35">
      <c r="A32" s="41" t="s">
        <v>160</v>
      </c>
      <c r="B32" s="37">
        <v>35400</v>
      </c>
      <c r="C32" s="37">
        <v>35400</v>
      </c>
      <c r="D32" s="37">
        <v>35400</v>
      </c>
      <c r="E32" s="37">
        <v>35400</v>
      </c>
      <c r="F32" s="37">
        <v>41150</v>
      </c>
      <c r="G32" s="37">
        <v>35400</v>
      </c>
      <c r="H32" s="37">
        <v>35400</v>
      </c>
      <c r="I32" s="37">
        <v>43200</v>
      </c>
      <c r="J32" s="37">
        <v>38350</v>
      </c>
      <c r="K32" s="37">
        <v>35400</v>
      </c>
      <c r="L32" s="37">
        <v>40900</v>
      </c>
      <c r="M32" s="37">
        <v>35400</v>
      </c>
      <c r="N32" s="37">
        <v>50050</v>
      </c>
      <c r="O32" s="37">
        <v>38750</v>
      </c>
      <c r="P32" s="37">
        <v>37250</v>
      </c>
      <c r="Q32" s="37">
        <v>38400</v>
      </c>
      <c r="R32" s="37">
        <v>35750</v>
      </c>
      <c r="S32" s="37">
        <v>38350</v>
      </c>
      <c r="T32" s="37">
        <v>35400</v>
      </c>
      <c r="U32" s="37">
        <v>39600</v>
      </c>
      <c r="V32" s="37">
        <v>35400</v>
      </c>
      <c r="W32" s="37">
        <v>35400</v>
      </c>
      <c r="X32" s="37">
        <v>39500</v>
      </c>
      <c r="Y32" s="37">
        <v>35400</v>
      </c>
      <c r="Z32" s="37">
        <v>39250</v>
      </c>
      <c r="AA32" s="37">
        <v>35400</v>
      </c>
      <c r="AB32" s="37">
        <v>35400</v>
      </c>
      <c r="AC32" s="37">
        <v>38300</v>
      </c>
      <c r="AD32" s="37">
        <v>35400</v>
      </c>
      <c r="AE32" s="37">
        <v>38850</v>
      </c>
      <c r="AF32" s="37">
        <v>41150</v>
      </c>
      <c r="AG32" s="37">
        <v>38400</v>
      </c>
      <c r="AH32" s="37">
        <v>35400</v>
      </c>
      <c r="AI32" s="37">
        <v>35400</v>
      </c>
      <c r="AJ32" s="37">
        <v>35850</v>
      </c>
      <c r="AK32" s="37">
        <v>37150</v>
      </c>
      <c r="AL32" s="37">
        <v>39500</v>
      </c>
      <c r="AM32" s="37">
        <v>35400</v>
      </c>
      <c r="AN32" s="37">
        <v>35400</v>
      </c>
      <c r="AO32" s="37">
        <v>35400</v>
      </c>
      <c r="AP32" s="37">
        <v>41900</v>
      </c>
      <c r="AQ32" s="37">
        <v>36050</v>
      </c>
      <c r="AR32" s="37">
        <v>35400</v>
      </c>
      <c r="AS32" s="37">
        <v>35400</v>
      </c>
      <c r="AT32" s="37">
        <v>43200</v>
      </c>
      <c r="AU32" s="37">
        <v>41900</v>
      </c>
      <c r="AV32" s="37">
        <v>35400</v>
      </c>
      <c r="AW32" s="37">
        <v>51700</v>
      </c>
      <c r="AX32" s="37">
        <v>35400</v>
      </c>
      <c r="AY32" s="37">
        <v>39250</v>
      </c>
      <c r="AZ32" s="37">
        <v>35400</v>
      </c>
      <c r="BA32" s="37">
        <v>38450</v>
      </c>
      <c r="BB32" s="37">
        <v>35400</v>
      </c>
      <c r="BC32" s="37">
        <v>35400</v>
      </c>
      <c r="BD32" s="37">
        <v>35400</v>
      </c>
      <c r="BE32" s="37">
        <v>36250</v>
      </c>
      <c r="BF32" s="37">
        <v>35400</v>
      </c>
      <c r="BG32" s="37">
        <v>35400</v>
      </c>
      <c r="BH32" s="37">
        <v>36700</v>
      </c>
      <c r="BI32" s="37">
        <v>51700</v>
      </c>
      <c r="BJ32" s="37">
        <v>35400</v>
      </c>
      <c r="BK32" s="37">
        <v>35950</v>
      </c>
      <c r="BL32" s="37">
        <v>35400</v>
      </c>
      <c r="BM32" s="37">
        <v>35400</v>
      </c>
      <c r="BN32" s="37">
        <v>39500</v>
      </c>
      <c r="BO32" s="37">
        <v>35400</v>
      </c>
      <c r="BP32" s="37">
        <v>41900</v>
      </c>
      <c r="BQ32" s="37">
        <v>41900</v>
      </c>
      <c r="BR32" s="37">
        <v>35900</v>
      </c>
      <c r="BS32" s="37">
        <v>35400</v>
      </c>
      <c r="BT32" s="37">
        <v>40400</v>
      </c>
      <c r="BU32" s="37">
        <v>36800</v>
      </c>
    </row>
    <row r="33" spans="1:73" x14ac:dyDescent="0.35">
      <c r="A33" s="41" t="s">
        <v>161</v>
      </c>
      <c r="B33" s="37">
        <v>35900</v>
      </c>
      <c r="C33" s="37">
        <v>35900</v>
      </c>
      <c r="D33" s="37">
        <v>35900</v>
      </c>
      <c r="E33" s="37">
        <v>35900</v>
      </c>
      <c r="F33" s="37">
        <v>40350</v>
      </c>
      <c r="G33" s="37">
        <v>35900</v>
      </c>
      <c r="H33" s="37">
        <v>35900</v>
      </c>
      <c r="I33" s="37">
        <v>42800</v>
      </c>
      <c r="J33" s="37">
        <v>40000</v>
      </c>
      <c r="K33" s="37">
        <v>35900</v>
      </c>
      <c r="L33" s="37">
        <v>41600</v>
      </c>
      <c r="M33" s="37">
        <v>35900</v>
      </c>
      <c r="N33" s="37">
        <v>51550</v>
      </c>
      <c r="O33" s="37">
        <v>38950</v>
      </c>
      <c r="P33" s="37">
        <v>37000</v>
      </c>
      <c r="Q33" s="37">
        <v>38150</v>
      </c>
      <c r="R33" s="37">
        <v>36900</v>
      </c>
      <c r="S33" s="37">
        <v>40000</v>
      </c>
      <c r="T33" s="37">
        <v>35900</v>
      </c>
      <c r="U33" s="37">
        <v>37650</v>
      </c>
      <c r="V33" s="37">
        <v>35900</v>
      </c>
      <c r="W33" s="37">
        <v>35900</v>
      </c>
      <c r="X33" s="37">
        <v>40350</v>
      </c>
      <c r="Y33" s="37">
        <v>35900</v>
      </c>
      <c r="Z33" s="37">
        <v>40750</v>
      </c>
      <c r="AA33" s="37">
        <v>35900</v>
      </c>
      <c r="AB33" s="37">
        <v>35900</v>
      </c>
      <c r="AC33" s="37">
        <v>39400</v>
      </c>
      <c r="AD33" s="37">
        <v>35900</v>
      </c>
      <c r="AE33" s="37">
        <v>40750</v>
      </c>
      <c r="AF33" s="37">
        <v>40350</v>
      </c>
      <c r="AG33" s="37">
        <v>40300</v>
      </c>
      <c r="AH33" s="37">
        <v>35900</v>
      </c>
      <c r="AI33" s="37">
        <v>35900</v>
      </c>
      <c r="AJ33" s="37">
        <v>36600</v>
      </c>
      <c r="AK33" s="37">
        <v>36100</v>
      </c>
      <c r="AL33" s="37">
        <v>39650</v>
      </c>
      <c r="AM33" s="37">
        <v>35900</v>
      </c>
      <c r="AN33" s="37">
        <v>35900</v>
      </c>
      <c r="AO33" s="37">
        <v>35900</v>
      </c>
      <c r="AP33" s="37">
        <v>42200</v>
      </c>
      <c r="AQ33" s="37">
        <v>36600</v>
      </c>
      <c r="AR33" s="37">
        <v>35900</v>
      </c>
      <c r="AS33" s="37">
        <v>36200</v>
      </c>
      <c r="AT33" s="37">
        <v>42800</v>
      </c>
      <c r="AU33" s="37">
        <v>42200</v>
      </c>
      <c r="AV33" s="37">
        <v>36350</v>
      </c>
      <c r="AW33" s="37">
        <v>52450</v>
      </c>
      <c r="AX33" s="37">
        <v>35900</v>
      </c>
      <c r="AY33" s="37">
        <v>40200</v>
      </c>
      <c r="AZ33" s="37">
        <v>35900</v>
      </c>
      <c r="BA33" s="37">
        <v>38600</v>
      </c>
      <c r="BB33" s="37">
        <v>35900</v>
      </c>
      <c r="BC33" s="37">
        <v>36500</v>
      </c>
      <c r="BD33" s="37">
        <v>35900</v>
      </c>
      <c r="BE33" s="37">
        <v>37550</v>
      </c>
      <c r="BF33" s="37">
        <v>35900</v>
      </c>
      <c r="BG33" s="37">
        <v>35900</v>
      </c>
      <c r="BH33" s="37">
        <v>38500</v>
      </c>
      <c r="BI33" s="37">
        <v>52450</v>
      </c>
      <c r="BJ33" s="37">
        <v>35900</v>
      </c>
      <c r="BK33" s="37">
        <v>36650</v>
      </c>
      <c r="BL33" s="37">
        <v>35900</v>
      </c>
      <c r="BM33" s="37">
        <v>35900</v>
      </c>
      <c r="BN33" s="37">
        <v>39350</v>
      </c>
      <c r="BO33" s="37">
        <v>35900</v>
      </c>
      <c r="BP33" s="37">
        <v>42200</v>
      </c>
      <c r="BQ33" s="37">
        <v>42200</v>
      </c>
      <c r="BR33" s="37">
        <v>37150</v>
      </c>
      <c r="BS33" s="37">
        <v>35900</v>
      </c>
      <c r="BT33" s="37">
        <v>38750</v>
      </c>
      <c r="BU33" s="37">
        <v>35900</v>
      </c>
    </row>
    <row r="34" spans="1:73" x14ac:dyDescent="0.35">
      <c r="A34" s="41" t="s">
        <v>162</v>
      </c>
      <c r="B34" s="37">
        <v>40150</v>
      </c>
      <c r="C34" s="37">
        <v>40150</v>
      </c>
      <c r="D34" s="37">
        <v>40150</v>
      </c>
      <c r="E34" s="37">
        <v>40150</v>
      </c>
      <c r="F34" s="37">
        <v>45100</v>
      </c>
      <c r="G34" s="37">
        <v>40150</v>
      </c>
      <c r="H34" s="37">
        <v>40150</v>
      </c>
      <c r="I34" s="37">
        <v>47850</v>
      </c>
      <c r="J34" s="37">
        <v>44750</v>
      </c>
      <c r="K34" s="37">
        <v>40150</v>
      </c>
      <c r="L34" s="37">
        <v>46250</v>
      </c>
      <c r="M34" s="37">
        <v>40150</v>
      </c>
      <c r="N34" s="37">
        <v>57650</v>
      </c>
      <c r="O34" s="37">
        <v>40750</v>
      </c>
      <c r="P34" s="37">
        <v>41150</v>
      </c>
      <c r="Q34" s="37">
        <v>42650</v>
      </c>
      <c r="R34" s="37">
        <v>41050</v>
      </c>
      <c r="S34" s="37">
        <v>44750</v>
      </c>
      <c r="T34" s="37">
        <v>40150</v>
      </c>
      <c r="U34" s="37">
        <v>42100</v>
      </c>
      <c r="V34" s="37">
        <v>40150</v>
      </c>
      <c r="W34" s="37">
        <v>40150</v>
      </c>
      <c r="X34" s="37">
        <v>44400</v>
      </c>
      <c r="Y34" s="37">
        <v>40150</v>
      </c>
      <c r="Z34" s="37">
        <v>45250</v>
      </c>
      <c r="AA34" s="37">
        <v>40150</v>
      </c>
      <c r="AB34" s="37">
        <v>40150</v>
      </c>
      <c r="AC34" s="37">
        <v>44050</v>
      </c>
      <c r="AD34" s="37">
        <v>40150</v>
      </c>
      <c r="AE34" s="37">
        <v>44750</v>
      </c>
      <c r="AF34" s="37">
        <v>45100</v>
      </c>
      <c r="AG34" s="37">
        <v>45050</v>
      </c>
      <c r="AH34" s="37">
        <v>40150</v>
      </c>
      <c r="AI34" s="37">
        <v>40150</v>
      </c>
      <c r="AJ34" s="37">
        <v>40750</v>
      </c>
      <c r="AK34" s="37">
        <v>40350</v>
      </c>
      <c r="AL34" s="37">
        <v>43800</v>
      </c>
      <c r="AM34" s="37">
        <v>40150</v>
      </c>
      <c r="AN34" s="37">
        <v>40150</v>
      </c>
      <c r="AO34" s="37">
        <v>40150</v>
      </c>
      <c r="AP34" s="37">
        <v>47200</v>
      </c>
      <c r="AQ34" s="37">
        <v>40750</v>
      </c>
      <c r="AR34" s="37">
        <v>40150</v>
      </c>
      <c r="AS34" s="37">
        <v>40500</v>
      </c>
      <c r="AT34" s="37">
        <v>47850</v>
      </c>
      <c r="AU34" s="37">
        <v>47200</v>
      </c>
      <c r="AV34" s="37">
        <v>40650</v>
      </c>
      <c r="AW34" s="37">
        <v>58650</v>
      </c>
      <c r="AX34" s="37">
        <v>40150</v>
      </c>
      <c r="AY34" s="37">
        <v>44950</v>
      </c>
      <c r="AZ34" s="37">
        <v>40150</v>
      </c>
      <c r="BA34" s="37">
        <v>43150</v>
      </c>
      <c r="BB34" s="37">
        <v>40150</v>
      </c>
      <c r="BC34" s="37">
        <v>40750</v>
      </c>
      <c r="BD34" s="37">
        <v>40150</v>
      </c>
      <c r="BE34" s="37">
        <v>41100</v>
      </c>
      <c r="BF34" s="37">
        <v>40150</v>
      </c>
      <c r="BG34" s="37">
        <v>40150</v>
      </c>
      <c r="BH34" s="37">
        <v>42300</v>
      </c>
      <c r="BI34" s="37">
        <v>58650</v>
      </c>
      <c r="BJ34" s="37">
        <v>40150</v>
      </c>
      <c r="BK34" s="37">
        <v>40750</v>
      </c>
      <c r="BL34" s="37">
        <v>40150</v>
      </c>
      <c r="BM34" s="37">
        <v>40150</v>
      </c>
      <c r="BN34" s="37">
        <v>44000</v>
      </c>
      <c r="BO34" s="37">
        <v>40150</v>
      </c>
      <c r="BP34" s="37">
        <v>47200</v>
      </c>
      <c r="BQ34" s="37">
        <v>47200</v>
      </c>
      <c r="BR34" s="37">
        <v>40750</v>
      </c>
      <c r="BS34" s="37">
        <v>40150</v>
      </c>
      <c r="BT34" s="37">
        <v>42500</v>
      </c>
      <c r="BU34" s="37">
        <v>40150</v>
      </c>
    </row>
    <row r="35" spans="1:73" x14ac:dyDescent="0.35">
      <c r="A35" s="41" t="s">
        <v>163</v>
      </c>
      <c r="B35" s="37">
        <v>42500</v>
      </c>
      <c r="C35" s="37">
        <v>42500</v>
      </c>
      <c r="D35" s="37">
        <v>42500</v>
      </c>
      <c r="E35" s="37">
        <v>42500</v>
      </c>
      <c r="F35" s="37">
        <v>47750</v>
      </c>
      <c r="G35" s="37">
        <v>42500</v>
      </c>
      <c r="H35" s="37">
        <v>42500</v>
      </c>
      <c r="I35" s="37">
        <v>50650</v>
      </c>
      <c r="J35" s="37">
        <v>45650</v>
      </c>
      <c r="K35" s="37">
        <v>42500</v>
      </c>
      <c r="L35" s="37">
        <v>48950</v>
      </c>
      <c r="M35" s="37">
        <v>42500</v>
      </c>
      <c r="N35" s="37">
        <v>61050</v>
      </c>
      <c r="O35" s="37">
        <v>43150</v>
      </c>
      <c r="P35" s="37">
        <v>43550</v>
      </c>
      <c r="Q35" s="37">
        <v>45150</v>
      </c>
      <c r="R35" s="37">
        <v>43450</v>
      </c>
      <c r="S35" s="37">
        <v>45650</v>
      </c>
      <c r="T35" s="37">
        <v>42500</v>
      </c>
      <c r="U35" s="37">
        <v>44550</v>
      </c>
      <c r="V35" s="37">
        <v>42500</v>
      </c>
      <c r="W35" s="37">
        <v>42500</v>
      </c>
      <c r="X35" s="37">
        <v>47000</v>
      </c>
      <c r="Y35" s="37">
        <v>42500</v>
      </c>
      <c r="Z35" s="37">
        <v>47900</v>
      </c>
      <c r="AA35" s="37">
        <v>42500</v>
      </c>
      <c r="AB35" s="37">
        <v>42500</v>
      </c>
      <c r="AC35" s="37">
        <v>46650</v>
      </c>
      <c r="AD35" s="37">
        <v>42500</v>
      </c>
      <c r="AE35" s="37">
        <v>47350</v>
      </c>
      <c r="AF35" s="37">
        <v>47750</v>
      </c>
      <c r="AG35" s="37">
        <v>46700</v>
      </c>
      <c r="AH35" s="37">
        <v>42500</v>
      </c>
      <c r="AI35" s="37">
        <v>42500</v>
      </c>
      <c r="AJ35" s="37">
        <v>43150</v>
      </c>
      <c r="AK35" s="37">
        <v>42700</v>
      </c>
      <c r="AL35" s="37">
        <v>46350</v>
      </c>
      <c r="AM35" s="37">
        <v>42500</v>
      </c>
      <c r="AN35" s="37">
        <v>42500</v>
      </c>
      <c r="AO35" s="37">
        <v>42500</v>
      </c>
      <c r="AP35" s="37">
        <v>49950</v>
      </c>
      <c r="AQ35" s="37">
        <v>43000</v>
      </c>
      <c r="AR35" s="37">
        <v>42500</v>
      </c>
      <c r="AS35" s="37">
        <v>42850</v>
      </c>
      <c r="AT35" s="37">
        <v>50650</v>
      </c>
      <c r="AU35" s="37">
        <v>49950</v>
      </c>
      <c r="AV35" s="37">
        <v>43000</v>
      </c>
      <c r="AW35" s="37">
        <v>62100</v>
      </c>
      <c r="AX35" s="37">
        <v>42500</v>
      </c>
      <c r="AY35" s="37">
        <v>45950</v>
      </c>
      <c r="AZ35" s="37">
        <v>42500</v>
      </c>
      <c r="BA35" s="37">
        <v>45700</v>
      </c>
      <c r="BB35" s="37">
        <v>42500</v>
      </c>
      <c r="BC35" s="37">
        <v>43150</v>
      </c>
      <c r="BD35" s="37">
        <v>42500</v>
      </c>
      <c r="BE35" s="37">
        <v>43500</v>
      </c>
      <c r="BF35" s="37">
        <v>42500</v>
      </c>
      <c r="BG35" s="37">
        <v>42500</v>
      </c>
      <c r="BH35" s="37">
        <v>44800</v>
      </c>
      <c r="BI35" s="37">
        <v>62100</v>
      </c>
      <c r="BJ35" s="37">
        <v>42500</v>
      </c>
      <c r="BK35" s="37">
        <v>43150</v>
      </c>
      <c r="BL35" s="37">
        <v>42500</v>
      </c>
      <c r="BM35" s="37">
        <v>42500</v>
      </c>
      <c r="BN35" s="37">
        <v>46600</v>
      </c>
      <c r="BO35" s="37">
        <v>42500</v>
      </c>
      <c r="BP35" s="37">
        <v>49950</v>
      </c>
      <c r="BQ35" s="37">
        <v>49950</v>
      </c>
      <c r="BR35" s="37">
        <v>43150</v>
      </c>
      <c r="BS35" s="37">
        <v>42500</v>
      </c>
      <c r="BT35" s="37">
        <v>45000</v>
      </c>
      <c r="BU35" s="37">
        <v>42500</v>
      </c>
    </row>
    <row r="36" spans="1:73" x14ac:dyDescent="0.35">
      <c r="A36" s="41" t="s">
        <v>164</v>
      </c>
      <c r="B36" s="37">
        <v>43300</v>
      </c>
      <c r="C36" s="37">
        <v>43300</v>
      </c>
      <c r="D36" s="37">
        <v>43300</v>
      </c>
      <c r="E36" s="37">
        <v>43300</v>
      </c>
      <c r="F36" s="37">
        <v>49000</v>
      </c>
      <c r="G36" s="37">
        <v>43300</v>
      </c>
      <c r="H36" s="37">
        <v>43300</v>
      </c>
      <c r="I36" s="37">
        <v>52000</v>
      </c>
      <c r="J36" s="37">
        <v>49700</v>
      </c>
      <c r="K36" s="37">
        <v>43300</v>
      </c>
      <c r="L36" s="37">
        <v>49800</v>
      </c>
      <c r="M36" s="37">
        <v>43300</v>
      </c>
      <c r="N36" s="37">
        <v>62950</v>
      </c>
      <c r="O36" s="37">
        <v>45850</v>
      </c>
      <c r="P36" s="37">
        <v>46150</v>
      </c>
      <c r="Q36" s="37">
        <v>47600</v>
      </c>
      <c r="R36" s="37">
        <v>47200</v>
      </c>
      <c r="S36" s="37">
        <v>49700</v>
      </c>
      <c r="T36" s="37">
        <v>43300</v>
      </c>
      <c r="U36" s="37">
        <v>47850</v>
      </c>
      <c r="V36" s="37">
        <v>43300</v>
      </c>
      <c r="W36" s="37">
        <v>44150</v>
      </c>
      <c r="X36" s="37">
        <v>49000</v>
      </c>
      <c r="Y36" s="37">
        <v>43300</v>
      </c>
      <c r="Z36" s="37">
        <v>52650</v>
      </c>
      <c r="AA36" s="37">
        <v>43300</v>
      </c>
      <c r="AB36" s="37">
        <v>43300</v>
      </c>
      <c r="AC36" s="37">
        <v>50200</v>
      </c>
      <c r="AD36" s="37">
        <v>43300</v>
      </c>
      <c r="AE36" s="37">
        <v>48900</v>
      </c>
      <c r="AF36" s="37">
        <v>49000</v>
      </c>
      <c r="AG36" s="37">
        <v>49200</v>
      </c>
      <c r="AH36" s="37">
        <v>43750</v>
      </c>
      <c r="AI36" s="37">
        <v>43300</v>
      </c>
      <c r="AJ36" s="37">
        <v>45300</v>
      </c>
      <c r="AK36" s="37">
        <v>43300</v>
      </c>
      <c r="AL36" s="37">
        <v>47400</v>
      </c>
      <c r="AM36" s="37">
        <v>43300</v>
      </c>
      <c r="AN36" s="37">
        <v>43300</v>
      </c>
      <c r="AO36" s="37">
        <v>43300</v>
      </c>
      <c r="AP36" s="37">
        <v>51050</v>
      </c>
      <c r="AQ36" s="37">
        <v>43300</v>
      </c>
      <c r="AR36" s="37">
        <v>46750</v>
      </c>
      <c r="AS36" s="37">
        <v>44600</v>
      </c>
      <c r="AT36" s="37">
        <v>52000</v>
      </c>
      <c r="AU36" s="37">
        <v>51050</v>
      </c>
      <c r="AV36" s="37">
        <v>44500</v>
      </c>
      <c r="AW36" s="37">
        <v>62100</v>
      </c>
      <c r="AX36" s="37">
        <v>46000</v>
      </c>
      <c r="AY36" s="37">
        <v>49550</v>
      </c>
      <c r="AZ36" s="37">
        <v>43300</v>
      </c>
      <c r="BA36" s="37">
        <v>48650</v>
      </c>
      <c r="BB36" s="37">
        <v>43300</v>
      </c>
      <c r="BC36" s="37">
        <v>43300</v>
      </c>
      <c r="BD36" s="37">
        <v>43300</v>
      </c>
      <c r="BE36" s="37">
        <v>47850</v>
      </c>
      <c r="BF36" s="37">
        <v>43300</v>
      </c>
      <c r="BG36" s="37">
        <v>43300</v>
      </c>
      <c r="BH36" s="37">
        <v>43400</v>
      </c>
      <c r="BI36" s="37">
        <v>62100</v>
      </c>
      <c r="BJ36" s="37">
        <v>43300</v>
      </c>
      <c r="BK36" s="37">
        <v>45550</v>
      </c>
      <c r="BL36" s="37">
        <v>44150</v>
      </c>
      <c r="BM36" s="37">
        <v>43300</v>
      </c>
      <c r="BN36" s="37">
        <v>50600</v>
      </c>
      <c r="BO36" s="37">
        <v>43300</v>
      </c>
      <c r="BP36" s="37">
        <v>51050</v>
      </c>
      <c r="BQ36" s="37">
        <v>51050</v>
      </c>
      <c r="BR36" s="37">
        <v>44750</v>
      </c>
      <c r="BS36" s="37">
        <v>43300</v>
      </c>
      <c r="BT36" s="37">
        <v>49500</v>
      </c>
      <c r="BU36" s="37">
        <v>43300</v>
      </c>
    </row>
    <row r="37" spans="1:73" x14ac:dyDescent="0.35">
      <c r="B37" s="37" t="s">
        <v>165</v>
      </c>
      <c r="C37" s="37" t="s">
        <v>165</v>
      </c>
      <c r="D37" s="37" t="s">
        <v>165</v>
      </c>
      <c r="E37" s="37" t="s">
        <v>165</v>
      </c>
      <c r="F37" s="37" t="s">
        <v>165</v>
      </c>
      <c r="G37" s="37" t="s">
        <v>165</v>
      </c>
      <c r="H37" s="37" t="s">
        <v>165</v>
      </c>
      <c r="I37" s="37" t="s">
        <v>165</v>
      </c>
      <c r="J37" s="37" t="s">
        <v>165</v>
      </c>
      <c r="K37" s="37" t="s">
        <v>165</v>
      </c>
      <c r="L37" s="37" t="s">
        <v>165</v>
      </c>
      <c r="M37" s="37" t="s">
        <v>165</v>
      </c>
      <c r="N37" s="37" t="s">
        <v>165</v>
      </c>
      <c r="O37" s="37" t="s">
        <v>165</v>
      </c>
      <c r="P37" s="37" t="s">
        <v>165</v>
      </c>
      <c r="Q37" s="37" t="s">
        <v>165</v>
      </c>
      <c r="R37" s="37" t="s">
        <v>165</v>
      </c>
      <c r="S37" s="37" t="s">
        <v>165</v>
      </c>
      <c r="T37" s="37" t="s">
        <v>165</v>
      </c>
      <c r="U37" s="37" t="s">
        <v>165</v>
      </c>
      <c r="V37" s="37" t="s">
        <v>165</v>
      </c>
      <c r="W37" s="37" t="s">
        <v>165</v>
      </c>
      <c r="X37" s="37" t="s">
        <v>165</v>
      </c>
      <c r="Y37" s="37" t="s">
        <v>165</v>
      </c>
      <c r="Z37" s="37" t="s">
        <v>165</v>
      </c>
      <c r="AA37" s="37" t="s">
        <v>165</v>
      </c>
      <c r="AB37" s="37" t="s">
        <v>165</v>
      </c>
      <c r="AC37" s="37" t="s">
        <v>165</v>
      </c>
      <c r="AD37" s="37" t="s">
        <v>165</v>
      </c>
      <c r="AE37" s="37" t="s">
        <v>165</v>
      </c>
      <c r="AF37" s="37" t="s">
        <v>165</v>
      </c>
      <c r="AG37" s="37" t="s">
        <v>165</v>
      </c>
      <c r="AH37" s="37" t="s">
        <v>165</v>
      </c>
      <c r="AI37" s="37" t="s">
        <v>165</v>
      </c>
      <c r="AJ37" s="37" t="s">
        <v>165</v>
      </c>
      <c r="AK37" s="37" t="s">
        <v>165</v>
      </c>
      <c r="AL37" s="37" t="s">
        <v>165</v>
      </c>
      <c r="AM37" s="37" t="s">
        <v>165</v>
      </c>
      <c r="AN37" s="37" t="s">
        <v>165</v>
      </c>
      <c r="AO37" s="37" t="s">
        <v>165</v>
      </c>
      <c r="AP37" s="37" t="s">
        <v>165</v>
      </c>
      <c r="AQ37" s="37" t="s">
        <v>165</v>
      </c>
      <c r="AR37" s="37" t="s">
        <v>165</v>
      </c>
      <c r="AS37" s="37" t="s">
        <v>165</v>
      </c>
      <c r="AT37" s="37" t="s">
        <v>165</v>
      </c>
      <c r="AU37" s="37" t="s">
        <v>165</v>
      </c>
      <c r="AV37" s="37" t="s">
        <v>165</v>
      </c>
      <c r="AW37" s="37" t="s">
        <v>165</v>
      </c>
      <c r="AX37" s="37" t="s">
        <v>165</v>
      </c>
      <c r="AY37" s="37" t="s">
        <v>165</v>
      </c>
      <c r="AZ37" s="37" t="s">
        <v>165</v>
      </c>
      <c r="BA37" s="37" t="s">
        <v>165</v>
      </c>
      <c r="BB37" s="37" t="s">
        <v>165</v>
      </c>
      <c r="BC37" s="37" t="s">
        <v>165</v>
      </c>
      <c r="BD37" s="37" t="s">
        <v>165</v>
      </c>
      <c r="BE37" s="37" t="s">
        <v>165</v>
      </c>
      <c r="BF37" s="37" t="s">
        <v>165</v>
      </c>
      <c r="BG37" s="37" t="s">
        <v>165</v>
      </c>
      <c r="BH37" s="37" t="s">
        <v>165</v>
      </c>
      <c r="BI37" s="37" t="s">
        <v>165</v>
      </c>
      <c r="BJ37" s="37" t="s">
        <v>165</v>
      </c>
      <c r="BK37" s="37" t="s">
        <v>165</v>
      </c>
      <c r="BL37" s="37" t="s">
        <v>165</v>
      </c>
      <c r="BM37" s="37" t="s">
        <v>165</v>
      </c>
      <c r="BN37" s="37" t="s">
        <v>165</v>
      </c>
      <c r="BO37" s="37" t="s">
        <v>165</v>
      </c>
      <c r="BP37" s="37" t="s">
        <v>165</v>
      </c>
      <c r="BQ37" s="37" t="s">
        <v>165</v>
      </c>
      <c r="BR37" s="37" t="s">
        <v>165</v>
      </c>
      <c r="BS37" s="37" t="s">
        <v>165</v>
      </c>
      <c r="BT37" s="37" t="s">
        <v>165</v>
      </c>
      <c r="BU37" s="37" t="s">
        <v>165</v>
      </c>
    </row>
    <row r="40" spans="1:73" x14ac:dyDescent="0.35">
      <c r="B40" s="37" t="str">
        <f>IF(B39&lt;&gt;"",B38,"")</f>
        <v/>
      </c>
      <c r="C40" s="37" t="str">
        <f t="shared" ref="C40:BN40" si="0">IF(C39&lt;&gt;"",C38,"")</f>
        <v/>
      </c>
      <c r="D40" s="37" t="str">
        <f t="shared" si="0"/>
        <v/>
      </c>
      <c r="E40" s="37" t="str">
        <f t="shared" si="0"/>
        <v/>
      </c>
      <c r="F40" s="37" t="str">
        <f t="shared" si="0"/>
        <v/>
      </c>
      <c r="G40" s="37" t="str">
        <f t="shared" si="0"/>
        <v/>
      </c>
      <c r="H40" s="37" t="str">
        <f t="shared" si="0"/>
        <v/>
      </c>
      <c r="I40" s="37" t="str">
        <f t="shared" si="0"/>
        <v/>
      </c>
      <c r="J40" s="37" t="str">
        <f t="shared" si="0"/>
        <v/>
      </c>
      <c r="K40" s="37" t="str">
        <f t="shared" si="0"/>
        <v/>
      </c>
      <c r="L40" s="37" t="str">
        <f t="shared" si="0"/>
        <v/>
      </c>
      <c r="M40" s="37" t="str">
        <f t="shared" si="0"/>
        <v/>
      </c>
      <c r="N40" s="37" t="str">
        <f t="shared" si="0"/>
        <v/>
      </c>
      <c r="O40" s="37" t="str">
        <f t="shared" si="0"/>
        <v/>
      </c>
      <c r="P40" s="37" t="str">
        <f t="shared" si="0"/>
        <v/>
      </c>
      <c r="Q40" s="37" t="str">
        <f t="shared" si="0"/>
        <v/>
      </c>
      <c r="R40" s="37" t="str">
        <f t="shared" si="0"/>
        <v/>
      </c>
      <c r="S40" s="37" t="str">
        <f t="shared" si="0"/>
        <v/>
      </c>
      <c r="T40" s="37" t="str">
        <f t="shared" si="0"/>
        <v/>
      </c>
      <c r="U40" s="37" t="str">
        <f t="shared" si="0"/>
        <v/>
      </c>
      <c r="V40" s="37" t="str">
        <f t="shared" si="0"/>
        <v/>
      </c>
      <c r="W40" s="37" t="str">
        <f t="shared" si="0"/>
        <v/>
      </c>
      <c r="X40" s="37" t="str">
        <f t="shared" si="0"/>
        <v/>
      </c>
      <c r="Y40" s="37" t="str">
        <f t="shared" si="0"/>
        <v/>
      </c>
      <c r="Z40" s="37" t="str">
        <f t="shared" si="0"/>
        <v/>
      </c>
      <c r="AA40" s="37" t="str">
        <f t="shared" si="0"/>
        <v/>
      </c>
      <c r="AB40" s="37" t="str">
        <f t="shared" si="0"/>
        <v/>
      </c>
      <c r="AC40" s="37" t="str">
        <f t="shared" si="0"/>
        <v/>
      </c>
      <c r="AD40" s="37" t="str">
        <f t="shared" si="0"/>
        <v/>
      </c>
      <c r="AE40" s="37" t="str">
        <f t="shared" si="0"/>
        <v/>
      </c>
      <c r="AF40" s="37" t="str">
        <f t="shared" si="0"/>
        <v/>
      </c>
      <c r="AG40" s="37" t="str">
        <f t="shared" si="0"/>
        <v/>
      </c>
      <c r="AH40" s="37" t="str">
        <f t="shared" si="0"/>
        <v/>
      </c>
      <c r="AI40" s="37" t="str">
        <f t="shared" si="0"/>
        <v/>
      </c>
      <c r="AJ40" s="37" t="str">
        <f t="shared" si="0"/>
        <v/>
      </c>
      <c r="AK40" s="37" t="str">
        <f t="shared" si="0"/>
        <v/>
      </c>
      <c r="AL40" s="37" t="str">
        <f t="shared" si="0"/>
        <v/>
      </c>
      <c r="AM40" s="37" t="str">
        <f t="shared" si="0"/>
        <v/>
      </c>
      <c r="AN40" s="37" t="str">
        <f t="shared" si="0"/>
        <v/>
      </c>
      <c r="AO40" s="37" t="str">
        <f t="shared" si="0"/>
        <v/>
      </c>
      <c r="AP40" s="37" t="str">
        <f t="shared" si="0"/>
        <v/>
      </c>
      <c r="AQ40" s="37" t="str">
        <f t="shared" si="0"/>
        <v/>
      </c>
      <c r="AR40" s="37" t="str">
        <f t="shared" si="0"/>
        <v/>
      </c>
      <c r="AS40" s="37" t="str">
        <f t="shared" si="0"/>
        <v/>
      </c>
      <c r="AT40" s="37" t="str">
        <f t="shared" si="0"/>
        <v/>
      </c>
      <c r="AU40" s="37" t="str">
        <f t="shared" si="0"/>
        <v/>
      </c>
      <c r="AV40" s="37" t="str">
        <f t="shared" si="0"/>
        <v/>
      </c>
      <c r="AW40" s="37" t="str">
        <f t="shared" si="0"/>
        <v/>
      </c>
      <c r="AX40" s="37" t="str">
        <f t="shared" si="0"/>
        <v/>
      </c>
      <c r="AY40" s="37" t="str">
        <f t="shared" si="0"/>
        <v/>
      </c>
      <c r="AZ40" s="37" t="str">
        <f t="shared" si="0"/>
        <v/>
      </c>
      <c r="BA40" s="37" t="str">
        <f t="shared" si="0"/>
        <v/>
      </c>
      <c r="BB40" s="37" t="str">
        <f t="shared" si="0"/>
        <v/>
      </c>
      <c r="BC40" s="37" t="str">
        <f t="shared" si="0"/>
        <v/>
      </c>
      <c r="BD40" s="37" t="str">
        <f t="shared" si="0"/>
        <v/>
      </c>
      <c r="BE40" s="37" t="str">
        <f t="shared" si="0"/>
        <v/>
      </c>
      <c r="BF40" s="37" t="str">
        <f t="shared" si="0"/>
        <v/>
      </c>
      <c r="BG40" s="37" t="str">
        <f t="shared" si="0"/>
        <v/>
      </c>
      <c r="BH40" s="37" t="str">
        <f t="shared" si="0"/>
        <v/>
      </c>
      <c r="BI40" s="37" t="str">
        <f t="shared" si="0"/>
        <v/>
      </c>
      <c r="BJ40" s="37" t="str">
        <f t="shared" si="0"/>
        <v/>
      </c>
      <c r="BK40" s="37" t="str">
        <f t="shared" si="0"/>
        <v/>
      </c>
      <c r="BL40" s="37" t="str">
        <f t="shared" si="0"/>
        <v/>
      </c>
      <c r="BM40" s="37" t="str">
        <f t="shared" si="0"/>
        <v/>
      </c>
      <c r="BN40" s="37" t="str">
        <f t="shared" si="0"/>
        <v/>
      </c>
      <c r="BO40" s="37" t="str">
        <f t="shared" ref="BO40:BU40" si="1">IF(BO39&lt;&gt;"",BO38,"")</f>
        <v/>
      </c>
      <c r="BP40" s="37" t="str">
        <f t="shared" si="1"/>
        <v/>
      </c>
      <c r="BQ40" s="37" t="str">
        <f t="shared" si="1"/>
        <v/>
      </c>
      <c r="BR40" s="37" t="str">
        <f t="shared" si="1"/>
        <v/>
      </c>
      <c r="BS40" s="37" t="str">
        <f t="shared" si="1"/>
        <v/>
      </c>
      <c r="BT40" s="37" t="str">
        <f t="shared" si="1"/>
        <v/>
      </c>
      <c r="BU40" s="37" t="str">
        <f t="shared" si="1"/>
        <v/>
      </c>
    </row>
  </sheetData>
  <printOptions gridLines="1"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7309A-4147-410A-B0F1-55898ACEF272}">
  <sheetPr codeName="Sheet8">
    <tabColor theme="5" tint="0.39997558519241921"/>
  </sheetPr>
  <dimension ref="A6:H49"/>
  <sheetViews>
    <sheetView tabSelected="1" workbookViewId="0">
      <selection activeCell="A4" sqref="A4"/>
    </sheetView>
  </sheetViews>
  <sheetFormatPr defaultRowHeight="14.25" x14ac:dyDescent="0.45"/>
  <cols>
    <col min="1" max="1" width="123.73046875" style="6" customWidth="1"/>
  </cols>
  <sheetData>
    <row r="6" spans="1:1" x14ac:dyDescent="0.45">
      <c r="A6" s="137" t="s">
        <v>240</v>
      </c>
    </row>
    <row r="7" spans="1:1" x14ac:dyDescent="0.45">
      <c r="A7" s="6" t="s">
        <v>241</v>
      </c>
    </row>
    <row r="8" spans="1:1" ht="28.5" x14ac:dyDescent="0.45">
      <c r="A8" s="6" t="s">
        <v>242</v>
      </c>
    </row>
    <row r="9" spans="1:1" x14ac:dyDescent="0.45">
      <c r="A9" s="6" t="s">
        <v>243</v>
      </c>
    </row>
    <row r="10" spans="1:1" x14ac:dyDescent="0.45">
      <c r="A10" s="6" t="s">
        <v>262</v>
      </c>
    </row>
    <row r="14" spans="1:1" x14ac:dyDescent="0.45">
      <c r="A14" s="137" t="s">
        <v>244</v>
      </c>
    </row>
    <row r="15" spans="1:1" x14ac:dyDescent="0.45">
      <c r="A15" s="6" t="s">
        <v>245</v>
      </c>
    </row>
    <row r="17" spans="1:1" x14ac:dyDescent="0.45">
      <c r="A17" s="6" t="s">
        <v>246</v>
      </c>
    </row>
    <row r="18" spans="1:1" x14ac:dyDescent="0.45">
      <c r="A18" s="6" t="s">
        <v>274</v>
      </c>
    </row>
    <row r="19" spans="1:1" x14ac:dyDescent="0.45">
      <c r="A19" s="6" t="s">
        <v>247</v>
      </c>
    </row>
    <row r="21" spans="1:1" x14ac:dyDescent="0.45">
      <c r="A21" s="137" t="s">
        <v>248</v>
      </c>
    </row>
    <row r="22" spans="1:1" x14ac:dyDescent="0.45">
      <c r="A22" s="6" t="s">
        <v>249</v>
      </c>
    </row>
    <row r="23" spans="1:1" x14ac:dyDescent="0.45">
      <c r="A23" s="6" t="s">
        <v>250</v>
      </c>
    </row>
    <row r="24" spans="1:1" x14ac:dyDescent="0.45">
      <c r="A24" s="6" t="s">
        <v>254</v>
      </c>
    </row>
    <row r="26" spans="1:1" x14ac:dyDescent="0.45">
      <c r="A26" s="137" t="s">
        <v>251</v>
      </c>
    </row>
    <row r="27" spans="1:1" x14ac:dyDescent="0.45">
      <c r="A27" s="6" t="s">
        <v>252</v>
      </c>
    </row>
    <row r="28" spans="1:1" ht="28.5" x14ac:dyDescent="0.45">
      <c r="A28" s="6" t="s">
        <v>253</v>
      </c>
    </row>
    <row r="29" spans="1:1" x14ac:dyDescent="0.45">
      <c r="A29" s="6" t="s">
        <v>255</v>
      </c>
    </row>
    <row r="31" spans="1:1" x14ac:dyDescent="0.45">
      <c r="A31" s="137" t="s">
        <v>27</v>
      </c>
    </row>
    <row r="32" spans="1:1" x14ac:dyDescent="0.45">
      <c r="A32" s="6" t="s">
        <v>256</v>
      </c>
    </row>
    <row r="34" spans="1:8" x14ac:dyDescent="0.45">
      <c r="A34" s="137" t="s">
        <v>257</v>
      </c>
    </row>
    <row r="35" spans="1:8" x14ac:dyDescent="0.45">
      <c r="A35" s="6" t="s">
        <v>258</v>
      </c>
    </row>
    <row r="36" spans="1:8" x14ac:dyDescent="0.45">
      <c r="A36" s="6" t="s">
        <v>259</v>
      </c>
    </row>
    <row r="38" spans="1:8" x14ac:dyDescent="0.45">
      <c r="A38" s="137" t="s">
        <v>45</v>
      </c>
      <c r="B38" s="2"/>
      <c r="C38" s="2"/>
      <c r="D38" s="2"/>
      <c r="E38" s="2"/>
      <c r="F38" s="2"/>
      <c r="G38" s="2"/>
      <c r="H38" s="2"/>
    </row>
    <row r="39" spans="1:8" x14ac:dyDescent="0.45">
      <c r="A39" s="6" t="s">
        <v>260</v>
      </c>
    </row>
    <row r="41" spans="1:8" x14ac:dyDescent="0.45">
      <c r="A41" s="137" t="s">
        <v>261</v>
      </c>
    </row>
    <row r="42" spans="1:8" x14ac:dyDescent="0.45">
      <c r="A42" s="6" t="s">
        <v>280</v>
      </c>
    </row>
    <row r="45" spans="1:8" x14ac:dyDescent="0.45">
      <c r="A45" s="137" t="s">
        <v>263</v>
      </c>
    </row>
    <row r="46" spans="1:8" x14ac:dyDescent="0.45">
      <c r="A46" s="6" t="s">
        <v>264</v>
      </c>
    </row>
    <row r="47" spans="1:8" x14ac:dyDescent="0.45">
      <c r="A47" s="6" t="s">
        <v>265</v>
      </c>
    </row>
    <row r="48" spans="1:8" x14ac:dyDescent="0.45">
      <c r="A48" s="6" t="s">
        <v>266</v>
      </c>
    </row>
    <row r="49" spans="1:1" x14ac:dyDescent="0.45">
      <c r="A49" s="6" t="s">
        <v>267</v>
      </c>
    </row>
  </sheetData>
  <sheetProtection algorithmName="SHA-512" hashValue="WEmHVIYHSh7Eb2pz/EXoVXy3kPlq+ydoSDI8Xke8QlyYFQlsMJrjqKGf88g8J7NuV4oIi5PZZFzK0attoz4aTQ==" saltValue="X3kC8tAJzyBr9ZdVQ0RoA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13ED-6391-4AA3-AB58-59E2BA383C3A}">
  <sheetPr codeName="Sheet9">
    <tabColor rgb="FFFF0000"/>
  </sheetPr>
  <dimension ref="A1:U88"/>
  <sheetViews>
    <sheetView workbookViewId="0">
      <selection activeCell="F3" sqref="F3"/>
    </sheetView>
  </sheetViews>
  <sheetFormatPr defaultRowHeight="14.25" x14ac:dyDescent="0.45"/>
  <cols>
    <col min="2" max="2" width="15.86328125" customWidth="1"/>
    <col min="3" max="3" width="13.06640625" customWidth="1"/>
    <col min="4" max="4" width="12.06640625" customWidth="1"/>
    <col min="5" max="5" width="8.265625" customWidth="1"/>
    <col min="6" max="6" width="12.1328125" customWidth="1"/>
    <col min="7" max="7" width="11.73046875" customWidth="1"/>
    <col min="8" max="8" width="9.3984375" customWidth="1"/>
    <col min="14" max="21" width="9.06640625" hidden="1" customWidth="1"/>
  </cols>
  <sheetData>
    <row r="1" spans="1:21" ht="18" x14ac:dyDescent="0.55000000000000004">
      <c r="A1" s="200" t="s">
        <v>0</v>
      </c>
      <c r="B1" s="200"/>
      <c r="C1" s="200"/>
      <c r="D1" s="200"/>
      <c r="F1" s="8" t="s">
        <v>50</v>
      </c>
      <c r="G1" s="107">
        <v>45444</v>
      </c>
      <c r="N1" s="200" t="s">
        <v>0</v>
      </c>
      <c r="O1" s="200"/>
      <c r="P1" s="200"/>
      <c r="Q1" s="200"/>
      <c r="S1" s="8" t="s">
        <v>50</v>
      </c>
      <c r="T1" s="107"/>
    </row>
    <row r="2" spans="1:21" x14ac:dyDescent="0.45">
      <c r="A2" s="201" t="s">
        <v>1</v>
      </c>
      <c r="B2" s="201"/>
      <c r="C2" s="201"/>
      <c r="D2" s="201"/>
      <c r="E2" s="201"/>
      <c r="F2" s="201"/>
      <c r="G2" s="201"/>
      <c r="H2" s="201"/>
      <c r="N2" s="201" t="s">
        <v>1</v>
      </c>
      <c r="O2" s="201"/>
      <c r="P2" s="201"/>
      <c r="Q2" s="201"/>
      <c r="R2" s="201"/>
      <c r="S2" s="201"/>
      <c r="T2" s="201"/>
      <c r="U2" s="201"/>
    </row>
    <row r="3" spans="1:21" x14ac:dyDescent="0.45">
      <c r="A3" t="s">
        <v>51</v>
      </c>
      <c r="B3" s="202" t="s">
        <v>268</v>
      </c>
      <c r="C3" s="203"/>
      <c r="E3" t="s">
        <v>3</v>
      </c>
      <c r="F3" s="1" t="s">
        <v>116</v>
      </c>
      <c r="N3" t="s">
        <v>51</v>
      </c>
      <c r="O3" s="202">
        <f>ProjectName</f>
        <v>0</v>
      </c>
      <c r="P3" s="203"/>
      <c r="R3" t="s">
        <v>3</v>
      </c>
      <c r="S3" s="1">
        <f>CountyName</f>
        <v>0</v>
      </c>
    </row>
    <row r="4" spans="1:21" x14ac:dyDescent="0.45">
      <c r="A4" t="s">
        <v>2</v>
      </c>
      <c r="B4" s="204" t="s">
        <v>227</v>
      </c>
      <c r="C4" s="205"/>
      <c r="E4" t="s">
        <v>4</v>
      </c>
      <c r="F4" s="108">
        <v>205</v>
      </c>
      <c r="G4" t="s">
        <v>5</v>
      </c>
      <c r="H4" s="108">
        <v>2</v>
      </c>
      <c r="N4" t="s">
        <v>2</v>
      </c>
      <c r="O4" s="204">
        <f>PropertyAddress</f>
        <v>0</v>
      </c>
      <c r="P4" s="205"/>
      <c r="R4" t="s">
        <v>4</v>
      </c>
      <c r="S4" s="108"/>
      <c r="T4" t="s">
        <v>5</v>
      </c>
      <c r="U4" s="108"/>
    </row>
    <row r="6" spans="1:21" x14ac:dyDescent="0.45">
      <c r="A6" s="201" t="s">
        <v>6</v>
      </c>
      <c r="B6" s="201"/>
      <c r="C6" s="201"/>
      <c r="D6" s="201"/>
      <c r="E6" s="201"/>
      <c r="F6" s="201"/>
      <c r="G6" s="201"/>
      <c r="H6" s="201"/>
      <c r="N6" s="201" t="s">
        <v>6</v>
      </c>
      <c r="O6" s="201"/>
      <c r="P6" s="201"/>
      <c r="Q6" s="201"/>
      <c r="R6" s="201"/>
      <c r="S6" s="201"/>
      <c r="T6" s="201"/>
      <c r="U6" s="201"/>
    </row>
    <row r="7" spans="1:21" s="6" customFormat="1" ht="27.75" customHeight="1" x14ac:dyDescent="0.45">
      <c r="A7" s="25" t="s">
        <v>7</v>
      </c>
      <c r="B7" s="25" t="s">
        <v>8</v>
      </c>
      <c r="C7" s="26" t="s">
        <v>52</v>
      </c>
      <c r="D7" s="206" t="s">
        <v>9</v>
      </c>
      <c r="E7" s="207"/>
      <c r="F7" s="26" t="s">
        <v>10</v>
      </c>
      <c r="G7" s="95"/>
      <c r="H7" s="27"/>
      <c r="N7" s="25" t="s">
        <v>7</v>
      </c>
      <c r="O7" s="25" t="s">
        <v>8</v>
      </c>
      <c r="P7" s="26" t="s">
        <v>52</v>
      </c>
      <c r="Q7" s="206" t="s">
        <v>9</v>
      </c>
      <c r="R7" s="207"/>
      <c r="S7" s="26" t="s">
        <v>10</v>
      </c>
      <c r="T7" s="95"/>
      <c r="U7" s="27"/>
    </row>
    <row r="8" spans="1:21" ht="14.25" customHeight="1" x14ac:dyDescent="0.45">
      <c r="A8" s="1">
        <v>1</v>
      </c>
      <c r="B8" s="1" t="s">
        <v>270</v>
      </c>
      <c r="C8" s="1" t="s">
        <v>277</v>
      </c>
      <c r="D8" s="208" t="s">
        <v>185</v>
      </c>
      <c r="E8" s="208"/>
      <c r="F8" s="170">
        <v>381</v>
      </c>
      <c r="G8" s="96">
        <f>IF(AND(B8&lt;&gt;"",D8&lt;&gt;"Live-in caretaker"),1,"")</f>
        <v>1</v>
      </c>
      <c r="H8" s="28"/>
      <c r="N8" s="108">
        <v>1</v>
      </c>
      <c r="O8" s="108"/>
      <c r="P8" s="108"/>
      <c r="Q8" s="209"/>
      <c r="R8" s="209"/>
      <c r="S8" s="109"/>
      <c r="T8" s="96" t="str">
        <f>IF(AND(O8&lt;&gt;"",Q8&lt;&gt;"Live-in caretaker"),1,"")</f>
        <v/>
      </c>
      <c r="U8" s="28"/>
    </row>
    <row r="9" spans="1:21" x14ac:dyDescent="0.45">
      <c r="A9" s="1">
        <v>2</v>
      </c>
      <c r="B9" s="1" t="s">
        <v>270</v>
      </c>
      <c r="C9" s="1" t="s">
        <v>278</v>
      </c>
      <c r="D9" s="208" t="s">
        <v>189</v>
      </c>
      <c r="E9" s="208"/>
      <c r="F9" s="170">
        <v>25116</v>
      </c>
      <c r="G9" s="96">
        <f t="shared" ref="G9:G15" si="0">IF(AND(B9&lt;&gt;"",D9&lt;&gt;"Live-in caretaker"),1,"")</f>
        <v>1</v>
      </c>
      <c r="H9" s="28"/>
      <c r="N9" s="108">
        <v>2</v>
      </c>
      <c r="O9" s="108"/>
      <c r="P9" s="108"/>
      <c r="Q9" s="209"/>
      <c r="R9" s="209"/>
      <c r="S9" s="109"/>
      <c r="T9" s="96" t="str">
        <f t="shared" ref="T9:T15" si="1">IF(AND(O9&lt;&gt;"",Q9&lt;&gt;"Live-in caretaker"),1,"")</f>
        <v/>
      </c>
      <c r="U9" s="28"/>
    </row>
    <row r="10" spans="1:21" x14ac:dyDescent="0.45">
      <c r="A10" s="1">
        <v>3</v>
      </c>
      <c r="B10" s="1" t="s">
        <v>270</v>
      </c>
      <c r="C10" s="1" t="s">
        <v>279</v>
      </c>
      <c r="D10" s="208" t="s">
        <v>187</v>
      </c>
      <c r="E10" s="208"/>
      <c r="F10" s="170">
        <v>40273</v>
      </c>
      <c r="G10" s="96">
        <f t="shared" si="0"/>
        <v>1</v>
      </c>
      <c r="H10" s="28"/>
      <c r="N10" s="108">
        <v>3</v>
      </c>
      <c r="O10" s="108"/>
      <c r="P10" s="108"/>
      <c r="Q10" s="209"/>
      <c r="R10" s="209"/>
      <c r="S10" s="109"/>
      <c r="T10" s="96" t="str">
        <f t="shared" si="1"/>
        <v/>
      </c>
      <c r="U10" s="28"/>
    </row>
    <row r="11" spans="1:21" ht="14.25" customHeight="1" x14ac:dyDescent="0.45">
      <c r="A11" s="1">
        <v>4</v>
      </c>
      <c r="B11" s="1" t="s">
        <v>271</v>
      </c>
      <c r="C11" s="1" t="s">
        <v>272</v>
      </c>
      <c r="D11" s="208" t="s">
        <v>188</v>
      </c>
      <c r="E11" s="208"/>
      <c r="F11" s="170">
        <v>36965</v>
      </c>
      <c r="G11" s="96" t="str">
        <f t="shared" si="0"/>
        <v/>
      </c>
      <c r="H11" s="28"/>
      <c r="N11" s="108">
        <v>4</v>
      </c>
      <c r="O11" s="108"/>
      <c r="P11" s="108"/>
      <c r="Q11" s="209"/>
      <c r="R11" s="209"/>
      <c r="S11" s="109"/>
      <c r="T11" s="96" t="str">
        <f t="shared" si="1"/>
        <v/>
      </c>
      <c r="U11" s="28"/>
    </row>
    <row r="12" spans="1:21" x14ac:dyDescent="0.45">
      <c r="A12" s="1">
        <v>5</v>
      </c>
      <c r="B12" s="1" t="s">
        <v>270</v>
      </c>
      <c r="C12" s="1"/>
      <c r="D12" s="208" t="s">
        <v>273</v>
      </c>
      <c r="E12" s="208"/>
      <c r="F12" s="171"/>
      <c r="G12" s="96">
        <f t="shared" si="0"/>
        <v>1</v>
      </c>
      <c r="H12" s="28"/>
      <c r="N12" s="108">
        <v>5</v>
      </c>
      <c r="O12" s="108"/>
      <c r="P12" s="108"/>
      <c r="Q12" s="209"/>
      <c r="R12" s="209"/>
      <c r="S12" s="110"/>
      <c r="T12" s="96" t="str">
        <f t="shared" si="1"/>
        <v/>
      </c>
      <c r="U12" s="28"/>
    </row>
    <row r="13" spans="1:21" x14ac:dyDescent="0.45">
      <c r="A13" s="1">
        <v>6</v>
      </c>
      <c r="B13" s="1"/>
      <c r="C13" s="1"/>
      <c r="D13" s="208"/>
      <c r="E13" s="208"/>
      <c r="F13" s="171"/>
      <c r="G13" s="96" t="str">
        <f t="shared" si="0"/>
        <v/>
      </c>
      <c r="H13" s="28"/>
      <c r="N13" s="108">
        <v>6</v>
      </c>
      <c r="O13" s="108"/>
      <c r="P13" s="108"/>
      <c r="Q13" s="209"/>
      <c r="R13" s="209"/>
      <c r="S13" s="110"/>
      <c r="T13" s="96" t="str">
        <f t="shared" si="1"/>
        <v/>
      </c>
      <c r="U13" s="28"/>
    </row>
    <row r="14" spans="1:21" x14ac:dyDescent="0.45">
      <c r="A14" s="1">
        <v>7</v>
      </c>
      <c r="B14" s="1"/>
      <c r="C14" s="1"/>
      <c r="D14" s="208"/>
      <c r="E14" s="208"/>
      <c r="F14" s="171"/>
      <c r="G14" s="96" t="str">
        <f t="shared" si="0"/>
        <v/>
      </c>
      <c r="H14" s="28"/>
      <c r="N14" s="108">
        <v>7</v>
      </c>
      <c r="O14" s="108"/>
      <c r="P14" s="108"/>
      <c r="Q14" s="209"/>
      <c r="R14" s="209"/>
      <c r="S14" s="110"/>
      <c r="T14" s="96" t="str">
        <f t="shared" si="1"/>
        <v/>
      </c>
      <c r="U14" s="28"/>
    </row>
    <row r="15" spans="1:21" x14ac:dyDescent="0.45">
      <c r="A15" s="1">
        <v>8</v>
      </c>
      <c r="B15" s="1"/>
      <c r="C15" s="1"/>
      <c r="D15" s="208"/>
      <c r="E15" s="208"/>
      <c r="F15" s="171"/>
      <c r="G15" s="97" t="str">
        <f t="shared" si="0"/>
        <v/>
      </c>
      <c r="H15" s="29"/>
      <c r="N15" s="108">
        <v>8</v>
      </c>
      <c r="O15" s="108"/>
      <c r="P15" s="108"/>
      <c r="Q15" s="209"/>
      <c r="R15" s="209"/>
      <c r="S15" s="110"/>
      <c r="T15" s="97" t="str">
        <f t="shared" si="1"/>
        <v/>
      </c>
      <c r="U15" s="29"/>
    </row>
    <row r="16" spans="1:21" x14ac:dyDescent="0.45">
      <c r="A16" s="201" t="s">
        <v>269</v>
      </c>
      <c r="B16" s="201"/>
      <c r="C16" s="201"/>
      <c r="D16" s="201"/>
      <c r="E16" s="201"/>
      <c r="F16" s="201"/>
      <c r="G16" s="201"/>
      <c r="H16" s="201"/>
      <c r="N16" s="201" t="s">
        <v>269</v>
      </c>
      <c r="O16" s="201"/>
      <c r="P16" s="201"/>
      <c r="Q16" s="201"/>
      <c r="R16" s="201"/>
      <c r="S16" s="201"/>
      <c r="T16" s="201"/>
      <c r="U16" s="201"/>
    </row>
    <row r="17" spans="1:21" ht="14.25" hidden="1" customHeight="1" x14ac:dyDescent="0.45">
      <c r="C17" t="s">
        <v>11</v>
      </c>
      <c r="D17" t="s">
        <v>12</v>
      </c>
      <c r="P17" t="s">
        <v>11</v>
      </c>
      <c r="Q17" t="s">
        <v>12</v>
      </c>
    </row>
    <row r="18" spans="1:21" x14ac:dyDescent="0.45">
      <c r="B18" s="98" t="str">
        <f>A7</f>
        <v>HH Mbr #</v>
      </c>
      <c r="C18" s="98" t="s">
        <v>13</v>
      </c>
      <c r="D18" s="132" t="s">
        <v>14</v>
      </c>
      <c r="E18" s="133" t="s">
        <v>15</v>
      </c>
      <c r="F18" s="133" t="s">
        <v>16</v>
      </c>
      <c r="G18" s="134" t="s">
        <v>17</v>
      </c>
      <c r="O18" s="98" t="str">
        <f>N7</f>
        <v>HH Mbr #</v>
      </c>
      <c r="P18" s="98" t="s">
        <v>13</v>
      </c>
      <c r="Q18" s="132" t="s">
        <v>14</v>
      </c>
      <c r="R18" s="133" t="s">
        <v>15</v>
      </c>
      <c r="S18" s="133" t="s">
        <v>16</v>
      </c>
      <c r="T18" s="134" t="s">
        <v>17</v>
      </c>
    </row>
    <row r="19" spans="1:21" x14ac:dyDescent="0.45">
      <c r="B19" s="159">
        <v>1</v>
      </c>
      <c r="C19" s="160" t="s">
        <v>18</v>
      </c>
      <c r="D19" s="161">
        <v>25</v>
      </c>
      <c r="E19" s="162">
        <f>IF(D19&lt;&gt;"",IF(C19&lt;&gt;"",VLOOKUP(C19,Income_Defaults,2,0),DefaultPeriod),"")</f>
        <v>52</v>
      </c>
      <c r="F19" s="172">
        <f>IF(E19=52,40,0)</f>
        <v>40</v>
      </c>
      <c r="G19" s="17">
        <f>IFERROR(IF(F19&lt;&gt;0,+D19*F19*E19,+D19*E19),0)</f>
        <v>52000</v>
      </c>
      <c r="O19" s="111"/>
      <c r="P19" s="14"/>
      <c r="Q19" s="15"/>
      <c r="R19" s="16" t="str">
        <f>IF(Q19&lt;&gt;"",IF(P19&lt;&gt;"",VLOOKUP(P19,Income_Defaults,2,0),DefaultPeriod),"")</f>
        <v/>
      </c>
      <c r="S19" s="147">
        <f>IF(R19=52,40,0)</f>
        <v>0</v>
      </c>
      <c r="T19" s="17">
        <f>IFERROR(IF(S19&lt;&gt;0,+Q19*S19*R19,+Q19*R19),0)</f>
        <v>0</v>
      </c>
    </row>
    <row r="20" spans="1:21" x14ac:dyDescent="0.45">
      <c r="B20" s="159">
        <v>1</v>
      </c>
      <c r="C20" s="163" t="s">
        <v>49</v>
      </c>
      <c r="D20" s="164">
        <v>1500</v>
      </c>
      <c r="E20" s="165">
        <f>IF(D20&lt;&gt;"",IF(C20&lt;&gt;"",VLOOKUP(C20,Income_Defaults,2,0),DefaultPeriod),"")</f>
        <v>12</v>
      </c>
      <c r="F20" s="173">
        <f t="shared" ref="F20:F29" si="2">IF(E20=52,40,0)</f>
        <v>0</v>
      </c>
      <c r="G20" s="19">
        <f t="shared" ref="G20:G29" si="3">IFERROR(IF(F20&lt;&gt;0,+D20*F20*E20,+D20*E20),0)</f>
        <v>18000</v>
      </c>
      <c r="O20" s="111"/>
      <c r="P20" s="3"/>
      <c r="Q20" s="4"/>
      <c r="R20" s="18" t="str">
        <f>IF(Q20&lt;&gt;"",IF(P20&lt;&gt;"",VLOOKUP(P20,Income_Defaults,2,0),DefaultPeriod),"")</f>
        <v/>
      </c>
      <c r="S20" s="148">
        <f t="shared" ref="S20:S29" si="4">IF(R20=52,40,0)</f>
        <v>0</v>
      </c>
      <c r="T20" s="19">
        <f t="shared" ref="T20:T29" si="5">IFERROR(IF(S20&lt;&gt;0,+Q20*S20*R20,+Q20*R20),0)</f>
        <v>0</v>
      </c>
    </row>
    <row r="21" spans="1:21" x14ac:dyDescent="0.45">
      <c r="B21" s="159">
        <v>2</v>
      </c>
      <c r="C21" s="163" t="s">
        <v>195</v>
      </c>
      <c r="D21" s="164">
        <v>450</v>
      </c>
      <c r="E21" s="165">
        <f>IF(D21&lt;&gt;"",IF(C21&lt;&gt;"",VLOOKUP(C21,Income_Defaults,2,0),DefaultPeriod),"")</f>
        <v>12</v>
      </c>
      <c r="F21" s="173">
        <f t="shared" si="2"/>
        <v>0</v>
      </c>
      <c r="G21" s="19">
        <f t="shared" si="3"/>
        <v>5400</v>
      </c>
      <c r="O21" s="111"/>
      <c r="P21" s="3"/>
      <c r="Q21" s="4"/>
      <c r="R21" s="18" t="str">
        <f>IF(Q21&lt;&gt;"",IF(P21&lt;&gt;"",VLOOKUP(P21,Income_Defaults,2,0),DefaultPeriod),"")</f>
        <v/>
      </c>
      <c r="S21" s="148">
        <f t="shared" si="4"/>
        <v>0</v>
      </c>
      <c r="T21" s="19">
        <f t="shared" si="5"/>
        <v>0</v>
      </c>
    </row>
    <row r="22" spans="1:21" x14ac:dyDescent="0.45">
      <c r="B22" s="166">
        <v>2</v>
      </c>
      <c r="C22" s="167" t="s">
        <v>196</v>
      </c>
      <c r="D22" s="168">
        <v>83.78</v>
      </c>
      <c r="E22" s="169">
        <f>IF(D22&lt;&gt;"",IF(C22&lt;&gt;"",VLOOKUP(C22,Income_Defaults,2,0),DefaultPeriod),"")</f>
        <v>12</v>
      </c>
      <c r="F22" s="192">
        <f t="shared" si="2"/>
        <v>0</v>
      </c>
      <c r="G22" s="19">
        <f t="shared" si="3"/>
        <v>1005.36</v>
      </c>
      <c r="O22" s="112"/>
      <c r="P22" s="20"/>
      <c r="Q22" s="21"/>
      <c r="R22" s="22" t="str">
        <f>IF(Q22&lt;&gt;"",IF(P22&lt;&gt;"",VLOOKUP(P22,Income_Defaults,2,0),DefaultPeriod),"")</f>
        <v/>
      </c>
      <c r="S22" s="149">
        <f t="shared" si="4"/>
        <v>0</v>
      </c>
      <c r="T22" s="19">
        <f t="shared" si="5"/>
        <v>0</v>
      </c>
    </row>
    <row r="23" spans="1:21" ht="14.25" hidden="1" customHeight="1" x14ac:dyDescent="0.45">
      <c r="C23" s="163"/>
      <c r="D23" s="164"/>
      <c r="E23" s="165" t="s">
        <v>165</v>
      </c>
      <c r="F23" s="165">
        <f t="shared" si="2"/>
        <v>0</v>
      </c>
      <c r="G23" s="19">
        <f t="shared" si="3"/>
        <v>0</v>
      </c>
      <c r="P23" s="3"/>
      <c r="Q23" s="4"/>
      <c r="R23" s="18" t="s">
        <v>165</v>
      </c>
      <c r="S23" s="18">
        <f t="shared" si="4"/>
        <v>0</v>
      </c>
      <c r="T23" s="19">
        <f t="shared" si="5"/>
        <v>0</v>
      </c>
    </row>
    <row r="24" spans="1:21" ht="14.25" hidden="1" customHeight="1" x14ac:dyDescent="0.45">
      <c r="C24" s="163"/>
      <c r="D24" s="164"/>
      <c r="E24" s="165" t="s">
        <v>165</v>
      </c>
      <c r="F24" s="165">
        <f t="shared" si="2"/>
        <v>0</v>
      </c>
      <c r="G24" s="19">
        <f t="shared" si="3"/>
        <v>0</v>
      </c>
      <c r="P24" s="3"/>
      <c r="Q24" s="4"/>
      <c r="R24" s="18" t="s">
        <v>165</v>
      </c>
      <c r="S24" s="18">
        <f t="shared" si="4"/>
        <v>0</v>
      </c>
      <c r="T24" s="19">
        <f t="shared" si="5"/>
        <v>0</v>
      </c>
    </row>
    <row r="25" spans="1:21" ht="14.25" hidden="1" customHeight="1" x14ac:dyDescent="0.45">
      <c r="C25" s="163"/>
      <c r="D25" s="164"/>
      <c r="E25" s="165" t="s">
        <v>165</v>
      </c>
      <c r="F25" s="165">
        <f t="shared" si="2"/>
        <v>0</v>
      </c>
      <c r="G25" s="19">
        <f t="shared" si="3"/>
        <v>0</v>
      </c>
      <c r="P25" s="3"/>
      <c r="Q25" s="4"/>
      <c r="R25" s="18" t="s">
        <v>165</v>
      </c>
      <c r="S25" s="18">
        <f t="shared" si="4"/>
        <v>0</v>
      </c>
      <c r="T25" s="19">
        <f t="shared" si="5"/>
        <v>0</v>
      </c>
    </row>
    <row r="26" spans="1:21" ht="14.25" hidden="1" customHeight="1" x14ac:dyDescent="0.45">
      <c r="C26" s="163"/>
      <c r="D26" s="164"/>
      <c r="E26" s="165" t="s">
        <v>165</v>
      </c>
      <c r="F26" s="165">
        <f t="shared" si="2"/>
        <v>0</v>
      </c>
      <c r="G26" s="19">
        <f t="shared" si="3"/>
        <v>0</v>
      </c>
      <c r="P26" s="3"/>
      <c r="Q26" s="4"/>
      <c r="R26" s="18" t="s">
        <v>165</v>
      </c>
      <c r="S26" s="18">
        <f t="shared" si="4"/>
        <v>0</v>
      </c>
      <c r="T26" s="19">
        <f t="shared" si="5"/>
        <v>0</v>
      </c>
    </row>
    <row r="27" spans="1:21" ht="14.25" hidden="1" customHeight="1" x14ac:dyDescent="0.45">
      <c r="C27" s="163"/>
      <c r="D27" s="164"/>
      <c r="E27" s="165" t="s">
        <v>165</v>
      </c>
      <c r="F27" s="165">
        <f t="shared" si="2"/>
        <v>0</v>
      </c>
      <c r="G27" s="19">
        <f t="shared" si="3"/>
        <v>0</v>
      </c>
      <c r="P27" s="3"/>
      <c r="Q27" s="4"/>
      <c r="R27" s="18" t="s">
        <v>165</v>
      </c>
      <c r="S27" s="18">
        <f t="shared" si="4"/>
        <v>0</v>
      </c>
      <c r="T27" s="19">
        <f t="shared" si="5"/>
        <v>0</v>
      </c>
    </row>
    <row r="28" spans="1:21" ht="14.25" hidden="1" customHeight="1" x14ac:dyDescent="0.45">
      <c r="C28" s="163"/>
      <c r="D28" s="164"/>
      <c r="E28" s="165" t="s">
        <v>165</v>
      </c>
      <c r="F28" s="165">
        <f t="shared" si="2"/>
        <v>0</v>
      </c>
      <c r="G28" s="19">
        <f t="shared" si="3"/>
        <v>0</v>
      </c>
      <c r="P28" s="3"/>
      <c r="Q28" s="4"/>
      <c r="R28" s="18" t="s">
        <v>165</v>
      </c>
      <c r="S28" s="18">
        <f t="shared" si="4"/>
        <v>0</v>
      </c>
      <c r="T28" s="19">
        <f t="shared" si="5"/>
        <v>0</v>
      </c>
    </row>
    <row r="29" spans="1:21" ht="14.25" hidden="1" customHeight="1" x14ac:dyDescent="0.45">
      <c r="C29" s="163"/>
      <c r="D29" s="164"/>
      <c r="E29" s="165" t="s">
        <v>165</v>
      </c>
      <c r="F29" s="165">
        <f t="shared" si="2"/>
        <v>0</v>
      </c>
      <c r="G29" s="19">
        <f t="shared" si="3"/>
        <v>0</v>
      </c>
      <c r="P29" s="3"/>
      <c r="Q29" s="4"/>
      <c r="R29" s="18" t="s">
        <v>165</v>
      </c>
      <c r="S29" s="18">
        <f t="shared" si="4"/>
        <v>0</v>
      </c>
      <c r="T29" s="19">
        <f t="shared" si="5"/>
        <v>0</v>
      </c>
    </row>
    <row r="30" spans="1:21" x14ac:dyDescent="0.45">
      <c r="C30" s="185" t="str">
        <f>IF('Page 3 Example'!G22&gt;0,"Additional from Page 3","")</f>
        <v>Additional from Page 3</v>
      </c>
      <c r="D30" s="186"/>
      <c r="E30" s="187"/>
      <c r="F30" s="187"/>
      <c r="G30" s="94">
        <f>IF(C30&lt;&gt;"",'Page 3 Example'!G22,"")</f>
        <v>41600</v>
      </c>
      <c r="P30" s="142" t="str">
        <f>IF('Page 3 Example'!T22&gt;0,"Additional from Page 3","")</f>
        <v/>
      </c>
      <c r="Q30" s="143"/>
      <c r="R30" s="144"/>
      <c r="S30" s="144"/>
      <c r="T30" s="94" t="str">
        <f>IF(P30&lt;&gt;"",'Page 3 Example'!T22,"")</f>
        <v/>
      </c>
    </row>
    <row r="31" spans="1:21" x14ac:dyDescent="0.45">
      <c r="B31" t="s">
        <v>19</v>
      </c>
      <c r="G31" s="31">
        <f>SUM(G19:G30)</f>
        <v>118005.36</v>
      </c>
      <c r="O31" t="s">
        <v>19</v>
      </c>
      <c r="T31" s="31">
        <f>SUM(T19:T30)</f>
        <v>0</v>
      </c>
    </row>
    <row r="32" spans="1:21" x14ac:dyDescent="0.45">
      <c r="A32" s="201" t="s">
        <v>20</v>
      </c>
      <c r="B32" s="201"/>
      <c r="C32" s="201"/>
      <c r="D32" s="201"/>
      <c r="E32" s="201"/>
      <c r="F32" s="201"/>
      <c r="G32" s="201"/>
      <c r="H32" s="201"/>
      <c r="N32" s="201" t="s">
        <v>20</v>
      </c>
      <c r="O32" s="201"/>
      <c r="P32" s="201"/>
      <c r="Q32" s="201"/>
      <c r="R32" s="201"/>
      <c r="S32" s="201"/>
      <c r="T32" s="201"/>
      <c r="U32" s="201"/>
    </row>
    <row r="33" spans="2:20" x14ac:dyDescent="0.45">
      <c r="B33" s="98" t="str">
        <f>A7</f>
        <v>HH Mbr #</v>
      </c>
      <c r="C33" s="98" t="s">
        <v>21</v>
      </c>
      <c r="D33" s="98" t="s">
        <v>22</v>
      </c>
      <c r="E33" s="135" t="s">
        <v>23</v>
      </c>
      <c r="F33" s="136" t="s">
        <v>57</v>
      </c>
      <c r="G33" s="98" t="s">
        <v>24</v>
      </c>
      <c r="O33" s="98" t="str">
        <f>N7</f>
        <v>HH Mbr #</v>
      </c>
      <c r="P33" s="98" t="s">
        <v>21</v>
      </c>
      <c r="Q33" s="98" t="s">
        <v>22</v>
      </c>
      <c r="R33" s="135" t="s">
        <v>23</v>
      </c>
      <c r="S33" s="136" t="s">
        <v>57</v>
      </c>
      <c r="T33" s="98" t="s">
        <v>24</v>
      </c>
    </row>
    <row r="34" spans="2:20" x14ac:dyDescent="0.45">
      <c r="B34" s="159">
        <v>1</v>
      </c>
      <c r="C34" s="188" t="s">
        <v>208</v>
      </c>
      <c r="D34" s="175">
        <v>5000</v>
      </c>
      <c r="E34" s="176">
        <v>4.0000000000000002E-4</v>
      </c>
      <c r="F34" s="189"/>
      <c r="G34" s="12">
        <f>IF(AND($D$52&gt;VLOOKUP($G$1,HUDAssetThreshold,2,1),AND(E34="",F34="")),D34*VLOOKUP($G$1,HUDImputedRate,3,1),IF(F34=0,D34*E34,F34))</f>
        <v>2</v>
      </c>
      <c r="O34" s="111"/>
      <c r="P34" s="138"/>
      <c r="Q34" s="9"/>
      <c r="R34" s="114"/>
      <c r="S34" s="139"/>
      <c r="T34" s="12">
        <f>IF(AND($D$52&gt;VLOOKUP($G$1,HUDAssetThreshold,2,1),AND(R34="",S34="")),Q34*VLOOKUP($G$1,HUDImputedRate,3,1),IF(S34=0,Q34*R34,S34))</f>
        <v>0</v>
      </c>
    </row>
    <row r="35" spans="2:20" x14ac:dyDescent="0.45">
      <c r="B35" s="159">
        <v>1</v>
      </c>
      <c r="C35" s="159" t="s">
        <v>55</v>
      </c>
      <c r="D35" s="178">
        <v>5000</v>
      </c>
      <c r="E35" s="179">
        <v>5.0000000000000001E-4</v>
      </c>
      <c r="F35" s="190"/>
      <c r="G35" s="13">
        <f>IF(AND($D$52&gt;VLOOKUP($G$1,HUDAssetThreshold,2,1),AND(E35="",F35="")),D35*VLOOKUP($G$1,HUDImputedRate,3,1),IF(F35=0,D35*E35,F35))</f>
        <v>2.5</v>
      </c>
      <c r="O35" s="111"/>
      <c r="P35" s="111"/>
      <c r="Q35" s="10"/>
      <c r="R35" s="117"/>
      <c r="S35" s="140"/>
      <c r="T35" s="13">
        <f>IF(AND($D$52&gt;VLOOKUP($G$1,HUDAssetThreshold,2,1),AND(R35="",S35="")),Q35*VLOOKUP($G$1,HUDImputedRate,3,1),IF(S35=0,Q35*R35,S35))</f>
        <v>0</v>
      </c>
    </row>
    <row r="36" spans="2:20" x14ac:dyDescent="0.45">
      <c r="B36" s="159">
        <v>1</v>
      </c>
      <c r="C36" s="159" t="s">
        <v>56</v>
      </c>
      <c r="D36" s="178">
        <v>150000</v>
      </c>
      <c r="E36" s="179"/>
      <c r="F36" s="190"/>
      <c r="G36" s="13">
        <f>IF(AND($D$52&gt;VLOOKUP($G$1,HUDAssetThreshold,2,1),AND(E36="",F36="")),D36*VLOOKUP($G$1,HUDImputedRate,3,1),IF(F36=0,D36*E36,F36))</f>
        <v>600</v>
      </c>
      <c r="O36" s="111"/>
      <c r="P36" s="111"/>
      <c r="Q36" s="10"/>
      <c r="R36" s="117"/>
      <c r="S36" s="140"/>
      <c r="T36" s="13">
        <f>IF(AND($D$52&gt;VLOOKUP($G$1,HUDAssetThreshold,2,1),AND(R36="",S36="")),Q36*VLOOKUP($G$1,HUDImputedRate,3,1),IF(S36=0,Q36*R36,S36))</f>
        <v>0</v>
      </c>
    </row>
    <row r="37" spans="2:20" x14ac:dyDescent="0.45">
      <c r="B37" s="166">
        <v>2</v>
      </c>
      <c r="C37" s="166" t="s">
        <v>55</v>
      </c>
      <c r="D37" s="182">
        <v>1000</v>
      </c>
      <c r="E37" s="183">
        <v>5.0000000000000001E-4</v>
      </c>
      <c r="F37" s="191"/>
      <c r="G37" s="13">
        <f>IF(AND($D$52&gt;VLOOKUP($G$1,HUDAssetThreshold,2,1),AND(E37="",F37="")),D37*VLOOKUP($G$1,HUDImputedRate,3,1),IF(F37=0,D37*E37,F37))</f>
        <v>0.5</v>
      </c>
      <c r="O37" s="112"/>
      <c r="P37" s="112"/>
      <c r="Q37" s="11"/>
      <c r="R37" s="121"/>
      <c r="S37" s="141"/>
      <c r="T37" s="13">
        <f>IF(AND($D$52&gt;VLOOKUP($G$1,HUDAssetThreshold,2,1),AND(R37="",S37="")),Q37*VLOOKUP($G$1,HUDImputedRate,3,1),IF(S37=0,Q37*R37,S37))</f>
        <v>0</v>
      </c>
    </row>
    <row r="38" spans="2:20" ht="14.25" hidden="1" customHeight="1" x14ac:dyDescent="0.45">
      <c r="C38" s="24"/>
      <c r="D38" s="178"/>
      <c r="E38" s="179"/>
      <c r="F38" s="180"/>
      <c r="G38" s="13">
        <f t="shared" ref="G38:G50" si="6">IF(AND($D$52&gt;50000,AND(E38="",F38="")),D38*0.4%,IF(F38=0,D38*E38,F38))</f>
        <v>0</v>
      </c>
      <c r="P38" s="24"/>
      <c r="Q38" s="10"/>
      <c r="R38" s="35"/>
      <c r="S38" s="30"/>
      <c r="T38" s="13">
        <f t="shared" ref="T38:T50" si="7">IF(AND($D$52&gt;50000,AND(R38="",S38="")),Q38*0.4%,IF(S38=0,Q38*R38,S38))</f>
        <v>0</v>
      </c>
    </row>
    <row r="39" spans="2:20" ht="14.25" hidden="1" customHeight="1" x14ac:dyDescent="0.45">
      <c r="C39" s="24"/>
      <c r="D39" s="178"/>
      <c r="E39" s="179"/>
      <c r="F39" s="180"/>
      <c r="G39" s="13">
        <f t="shared" si="6"/>
        <v>0</v>
      </c>
      <c r="P39" s="24"/>
      <c r="Q39" s="10"/>
      <c r="R39" s="35"/>
      <c r="S39" s="30"/>
      <c r="T39" s="13">
        <f t="shared" si="7"/>
        <v>0</v>
      </c>
    </row>
    <row r="40" spans="2:20" ht="14.25" hidden="1" customHeight="1" x14ac:dyDescent="0.45">
      <c r="C40" s="24"/>
      <c r="D40" s="178"/>
      <c r="E40" s="179"/>
      <c r="F40" s="180"/>
      <c r="G40" s="13">
        <f t="shared" si="6"/>
        <v>0</v>
      </c>
      <c r="P40" s="24"/>
      <c r="Q40" s="10"/>
      <c r="R40" s="35"/>
      <c r="S40" s="30"/>
      <c r="T40" s="13">
        <f t="shared" si="7"/>
        <v>0</v>
      </c>
    </row>
    <row r="41" spans="2:20" ht="14.25" hidden="1" customHeight="1" x14ac:dyDescent="0.45">
      <c r="C41" s="24"/>
      <c r="D41" s="178"/>
      <c r="E41" s="179"/>
      <c r="F41" s="180"/>
      <c r="G41" s="13">
        <f t="shared" si="6"/>
        <v>0</v>
      </c>
      <c r="P41" s="24"/>
      <c r="Q41" s="10"/>
      <c r="R41" s="35"/>
      <c r="S41" s="30"/>
      <c r="T41" s="13">
        <f t="shared" si="7"/>
        <v>0</v>
      </c>
    </row>
    <row r="42" spans="2:20" ht="14.25" hidden="1" customHeight="1" x14ac:dyDescent="0.45">
      <c r="C42" s="24"/>
      <c r="D42" s="178"/>
      <c r="E42" s="179"/>
      <c r="F42" s="180"/>
      <c r="G42" s="13">
        <f t="shared" si="6"/>
        <v>0</v>
      </c>
      <c r="P42" s="24"/>
      <c r="Q42" s="10"/>
      <c r="R42" s="35"/>
      <c r="S42" s="30"/>
      <c r="T42" s="13">
        <f t="shared" si="7"/>
        <v>0</v>
      </c>
    </row>
    <row r="43" spans="2:20" ht="14.25" hidden="1" customHeight="1" x14ac:dyDescent="0.45">
      <c r="C43" s="24"/>
      <c r="D43" s="178"/>
      <c r="E43" s="179"/>
      <c r="F43" s="180"/>
      <c r="G43" s="13">
        <f t="shared" si="6"/>
        <v>0</v>
      </c>
      <c r="P43" s="24"/>
      <c r="Q43" s="10"/>
      <c r="R43" s="35"/>
      <c r="S43" s="30"/>
      <c r="T43" s="13">
        <f t="shared" si="7"/>
        <v>0</v>
      </c>
    </row>
    <row r="44" spans="2:20" ht="14.25" hidden="1" customHeight="1" x14ac:dyDescent="0.45">
      <c r="C44" s="24"/>
      <c r="D44" s="178"/>
      <c r="E44" s="179"/>
      <c r="F44" s="180"/>
      <c r="G44" s="13">
        <f t="shared" si="6"/>
        <v>0</v>
      </c>
      <c r="P44" s="24"/>
      <c r="Q44" s="10"/>
      <c r="R44" s="35"/>
      <c r="S44" s="30"/>
      <c r="T44" s="13">
        <f t="shared" si="7"/>
        <v>0</v>
      </c>
    </row>
    <row r="45" spans="2:20" ht="14.25" hidden="1" customHeight="1" x14ac:dyDescent="0.45">
      <c r="C45" s="24"/>
      <c r="D45" s="178"/>
      <c r="E45" s="179"/>
      <c r="F45" s="180"/>
      <c r="G45" s="13">
        <f t="shared" si="6"/>
        <v>0</v>
      </c>
      <c r="P45" s="24"/>
      <c r="Q45" s="10"/>
      <c r="R45" s="35"/>
      <c r="S45" s="30"/>
      <c r="T45" s="13">
        <f t="shared" si="7"/>
        <v>0</v>
      </c>
    </row>
    <row r="46" spans="2:20" ht="14.25" hidden="1" customHeight="1" x14ac:dyDescent="0.45">
      <c r="C46" s="24"/>
      <c r="D46" s="178"/>
      <c r="E46" s="179"/>
      <c r="F46" s="180"/>
      <c r="G46" s="13">
        <f t="shared" si="6"/>
        <v>0</v>
      </c>
      <c r="P46" s="24"/>
      <c r="Q46" s="10"/>
      <c r="R46" s="35"/>
      <c r="S46" s="30"/>
      <c r="T46" s="13">
        <f t="shared" si="7"/>
        <v>0</v>
      </c>
    </row>
    <row r="47" spans="2:20" ht="14.25" hidden="1" customHeight="1" x14ac:dyDescent="0.45">
      <c r="C47" s="24"/>
      <c r="D47" s="178"/>
      <c r="E47" s="179"/>
      <c r="F47" s="180"/>
      <c r="G47" s="13">
        <f t="shared" si="6"/>
        <v>0</v>
      </c>
      <c r="P47" s="24"/>
      <c r="Q47" s="10"/>
      <c r="R47" s="35"/>
      <c r="S47" s="30"/>
      <c r="T47" s="13">
        <f t="shared" si="7"/>
        <v>0</v>
      </c>
    </row>
    <row r="48" spans="2:20" ht="14.25" hidden="1" customHeight="1" x14ac:dyDescent="0.45">
      <c r="C48" s="24"/>
      <c r="D48" s="178"/>
      <c r="E48" s="179"/>
      <c r="F48" s="180"/>
      <c r="G48" s="13">
        <f t="shared" si="6"/>
        <v>0</v>
      </c>
      <c r="P48" s="24"/>
      <c r="Q48" s="10"/>
      <c r="R48" s="35"/>
      <c r="S48" s="30"/>
      <c r="T48" s="13">
        <f t="shared" si="7"/>
        <v>0</v>
      </c>
    </row>
    <row r="49" spans="1:20" ht="14.25" hidden="1" customHeight="1" x14ac:dyDescent="0.45">
      <c r="C49" s="24"/>
      <c r="D49" s="178"/>
      <c r="E49" s="179"/>
      <c r="F49" s="180"/>
      <c r="G49" s="13">
        <f t="shared" si="6"/>
        <v>0</v>
      </c>
      <c r="P49" s="24"/>
      <c r="Q49" s="10"/>
      <c r="R49" s="35"/>
      <c r="S49" s="30"/>
      <c r="T49" s="13">
        <f t="shared" si="7"/>
        <v>0</v>
      </c>
    </row>
    <row r="50" spans="1:20" ht="14.25" hidden="1" customHeight="1" x14ac:dyDescent="0.45">
      <c r="C50" s="24"/>
      <c r="D50" s="178"/>
      <c r="E50" s="179"/>
      <c r="F50" s="180"/>
      <c r="G50" s="13">
        <f t="shared" si="6"/>
        <v>0</v>
      </c>
      <c r="P50" s="24"/>
      <c r="Q50" s="10"/>
      <c r="R50" s="35"/>
      <c r="S50" s="30"/>
      <c r="T50" s="13">
        <f t="shared" si="7"/>
        <v>0</v>
      </c>
    </row>
    <row r="51" spans="1:20" x14ac:dyDescent="0.45">
      <c r="C51" s="185" t="str">
        <f>IF('Page 3 Example'!D45&gt;0,"Add'l from Pg 3","")</f>
        <v>Add'l from Pg 3</v>
      </c>
      <c r="D51" s="193">
        <f>IF(C51&lt;&gt;"",'Page 3 Example'!D45,"")</f>
        <v>5000</v>
      </c>
      <c r="E51" s="194"/>
      <c r="F51" s="195"/>
      <c r="G51" s="94">
        <f>IF(C51&lt;&gt;"",'Page 3 Example'!G45,"")</f>
        <v>150</v>
      </c>
    </row>
    <row r="52" spans="1:20" x14ac:dyDescent="0.45">
      <c r="B52" t="s">
        <v>25</v>
      </c>
      <c r="D52" s="5">
        <f>SUM(D34:D51)</f>
        <v>166000</v>
      </c>
      <c r="G52" s="31">
        <f>SUM(G34:G51)</f>
        <v>755</v>
      </c>
    </row>
    <row r="53" spans="1:20" x14ac:dyDescent="0.45">
      <c r="B53" t="s">
        <v>26</v>
      </c>
      <c r="G53" s="31">
        <f>G31+G52</f>
        <v>118760.36</v>
      </c>
    </row>
    <row r="54" spans="1:20" x14ac:dyDescent="0.45">
      <c r="B54" s="131" t="s">
        <v>238</v>
      </c>
      <c r="C54" s="32">
        <f>VLOOKUP($G$1,HUDAssetThreshold,2,1)</f>
        <v>50000</v>
      </c>
      <c r="D54" s="131" t="s">
        <v>239</v>
      </c>
      <c r="E54" s="130">
        <f>VLOOKUP($G$1,HUDImputedRate,3,1)</f>
        <v>4.0000000000000001E-3</v>
      </c>
    </row>
    <row r="55" spans="1:20" x14ac:dyDescent="0.45">
      <c r="A55" s="201" t="s">
        <v>27</v>
      </c>
      <c r="B55" s="201"/>
      <c r="C55" s="201"/>
      <c r="D55" s="201"/>
      <c r="E55" s="201"/>
      <c r="F55" s="201"/>
      <c r="G55" s="201"/>
      <c r="H55" s="201"/>
    </row>
    <row r="56" spans="1:20" ht="37.5" customHeight="1" x14ac:dyDescent="0.45">
      <c r="A56" s="210" t="s">
        <v>53</v>
      </c>
      <c r="B56" s="210"/>
      <c r="C56" s="210"/>
      <c r="D56" s="210"/>
      <c r="E56" s="210"/>
      <c r="F56" s="210"/>
      <c r="G56" s="210"/>
      <c r="H56" s="210"/>
      <c r="I56" s="7"/>
    </row>
    <row r="57" spans="1:20" ht="36" customHeight="1" x14ac:dyDescent="0.45">
      <c r="A57" s="210" t="s">
        <v>28</v>
      </c>
      <c r="B57" s="210"/>
      <c r="C57" s="210"/>
      <c r="D57" s="210"/>
      <c r="E57" s="210"/>
      <c r="F57" s="210"/>
      <c r="G57" s="210"/>
      <c r="H57" s="210"/>
      <c r="I57" s="7"/>
    </row>
    <row r="59" spans="1:20" x14ac:dyDescent="0.45">
      <c r="A59" t="s">
        <v>29</v>
      </c>
      <c r="D59" t="s">
        <v>32</v>
      </c>
      <c r="E59" t="s">
        <v>29</v>
      </c>
      <c r="H59" t="s">
        <v>32</v>
      </c>
    </row>
    <row r="60" spans="1:20" x14ac:dyDescent="0.45">
      <c r="A60" t="s">
        <v>30</v>
      </c>
      <c r="D60" t="s">
        <v>31</v>
      </c>
      <c r="E60" t="s">
        <v>30</v>
      </c>
      <c r="H60" t="s">
        <v>31</v>
      </c>
    </row>
    <row r="62" spans="1:20" x14ac:dyDescent="0.45">
      <c r="A62" t="s">
        <v>29</v>
      </c>
      <c r="D62" t="s">
        <v>32</v>
      </c>
      <c r="E62" t="s">
        <v>29</v>
      </c>
      <c r="H62" t="s">
        <v>32</v>
      </c>
    </row>
    <row r="63" spans="1:20" x14ac:dyDescent="0.45">
      <c r="A63" t="s">
        <v>30</v>
      </c>
      <c r="D63" t="s">
        <v>31</v>
      </c>
      <c r="E63" t="s">
        <v>30</v>
      </c>
      <c r="H63" t="s">
        <v>31</v>
      </c>
    </row>
    <row r="66" spans="1:8" x14ac:dyDescent="0.45">
      <c r="A66" s="201" t="s">
        <v>33</v>
      </c>
      <c r="B66" s="201"/>
      <c r="C66" s="201"/>
      <c r="D66" s="201"/>
      <c r="E66" s="201"/>
      <c r="F66" s="201"/>
      <c r="G66" s="201"/>
      <c r="H66" s="201"/>
    </row>
    <row r="67" spans="1:8" x14ac:dyDescent="0.45">
      <c r="A67" t="s">
        <v>34</v>
      </c>
      <c r="F67" s="34">
        <f>G53</f>
        <v>118760.36</v>
      </c>
    </row>
    <row r="69" spans="1:8" x14ac:dyDescent="0.45">
      <c r="A69" t="s">
        <v>35</v>
      </c>
      <c r="D69">
        <f>SUM(G8:G15)</f>
        <v>4</v>
      </c>
      <c r="F69" s="32" t="e">
        <f>VLOOKUP($G$1,IncomeLimit,D69+1)/0.5*ProjectSetAside</f>
        <v>#N/A</v>
      </c>
      <c r="G69" s="106">
        <f>ProjectSetAside</f>
        <v>1</v>
      </c>
    </row>
    <row r="70" spans="1:8" x14ac:dyDescent="0.45">
      <c r="A70" t="s">
        <v>36</v>
      </c>
      <c r="F70" s="33" t="e">
        <f>IF(F67&lt;=F69,"Yes","No")</f>
        <v>#N/A</v>
      </c>
    </row>
    <row r="72" spans="1:8" x14ac:dyDescent="0.45">
      <c r="A72" t="s">
        <v>37</v>
      </c>
      <c r="F72" s="196">
        <v>800</v>
      </c>
    </row>
    <row r="73" spans="1:8" x14ac:dyDescent="0.45">
      <c r="A73" t="s">
        <v>38</v>
      </c>
      <c r="F73" s="196">
        <v>100</v>
      </c>
    </row>
    <row r="74" spans="1:8" x14ac:dyDescent="0.45">
      <c r="A74" t="s">
        <v>39</v>
      </c>
      <c r="F74" s="196"/>
    </row>
    <row r="75" spans="1:8" x14ac:dyDescent="0.45">
      <c r="A75" t="s">
        <v>40</v>
      </c>
      <c r="F75" s="196"/>
    </row>
    <row r="76" spans="1:8" x14ac:dyDescent="0.45">
      <c r="A76" t="s">
        <v>41</v>
      </c>
      <c r="F76" s="32">
        <f>F72+F73+F75</f>
        <v>900</v>
      </c>
    </row>
    <row r="78" spans="1:8" x14ac:dyDescent="0.45">
      <c r="A78" t="s">
        <v>43</v>
      </c>
      <c r="F78" s="32" t="e">
        <f>TRUNC(IF(NOT(ISBLANK($H$4)),MAX(VLOOKUP($G$1,RentLimit,$H$4+2),VLOOKUP(DateGrossRentFloor,RentLimit,$H$4+2)),"")/0.5*ProjectSetAside)</f>
        <v>#N/A</v>
      </c>
      <c r="G78" t="e">
        <f>IF(VLOOKUP($G$1,RentLimit,$H$4+2)&lt;=VLOOKUP(DateGrossRentFloor,RentLimit,$H$4+2),"Rent Floor","")</f>
        <v>#N/A</v>
      </c>
    </row>
    <row r="79" spans="1:8" x14ac:dyDescent="0.45">
      <c r="A79" t="s">
        <v>42</v>
      </c>
      <c r="F79" s="33" t="e">
        <f>IF(F76&lt;=F78,"Yes","No")</f>
        <v>#N/A</v>
      </c>
    </row>
    <row r="81" spans="1:8" ht="18" x14ac:dyDescent="0.55000000000000004">
      <c r="A81" s="2" t="s">
        <v>44</v>
      </c>
      <c r="F81" s="36" t="e">
        <f>IF(AND(F67&lt;=F69,F76&lt;=F78),"Qualified","Not Qualified")</f>
        <v>#N/A</v>
      </c>
      <c r="G81" s="36"/>
    </row>
    <row r="84" spans="1:8" x14ac:dyDescent="0.45">
      <c r="A84" s="201" t="s">
        <v>45</v>
      </c>
      <c r="B84" s="201"/>
      <c r="C84" s="201"/>
      <c r="D84" s="201"/>
      <c r="E84" s="201"/>
      <c r="F84" s="201"/>
      <c r="G84" s="201"/>
      <c r="H84" s="201"/>
    </row>
    <row r="85" spans="1:8" ht="38.25" customHeight="1" x14ac:dyDescent="0.45">
      <c r="A85" s="210" t="s">
        <v>54</v>
      </c>
      <c r="B85" s="210"/>
      <c r="C85" s="210"/>
      <c r="D85" s="210"/>
      <c r="E85" s="210"/>
      <c r="F85" s="210"/>
      <c r="G85" s="210"/>
      <c r="H85" s="210"/>
    </row>
    <row r="87" spans="1:8" x14ac:dyDescent="0.45">
      <c r="A87" t="s">
        <v>46</v>
      </c>
      <c r="E87" t="s">
        <v>48</v>
      </c>
    </row>
    <row r="88" spans="1:8" x14ac:dyDescent="0.45">
      <c r="A88" t="s">
        <v>45</v>
      </c>
      <c r="E88" t="s">
        <v>47</v>
      </c>
    </row>
  </sheetData>
  <sheetProtection algorithmName="SHA-512" hashValue="oDS3arfpXXeZb5CZSukdh0t9mO60JYYQwszcdi1AEIcu4hVFowxR0itkCiXPRUYfcxe/f7rfw/KPAsrUKjh7lA==" saltValue="CSvbrKDuUnsryofb2EJ0mQ==" spinCount="100000" sheet="1" objects="1" scenarios="1"/>
  <mergeCells count="38">
    <mergeCell ref="A84:H84"/>
    <mergeCell ref="A85:H85"/>
    <mergeCell ref="A32:H32"/>
    <mergeCell ref="N32:U32"/>
    <mergeCell ref="A55:H55"/>
    <mergeCell ref="A56:H56"/>
    <mergeCell ref="A57:H57"/>
    <mergeCell ref="A66:H66"/>
    <mergeCell ref="D14:E14"/>
    <mergeCell ref="Q14:R14"/>
    <mergeCell ref="D15:E15"/>
    <mergeCell ref="Q15:R15"/>
    <mergeCell ref="A16:H16"/>
    <mergeCell ref="N16:U16"/>
    <mergeCell ref="D11:E11"/>
    <mergeCell ref="Q11:R11"/>
    <mergeCell ref="D12:E12"/>
    <mergeCell ref="Q12:R12"/>
    <mergeCell ref="D13:E13"/>
    <mergeCell ref="Q13:R13"/>
    <mergeCell ref="D8:E8"/>
    <mergeCell ref="Q8:R8"/>
    <mergeCell ref="D9:E9"/>
    <mergeCell ref="Q9:R9"/>
    <mergeCell ref="D10:E10"/>
    <mergeCell ref="Q10:R10"/>
    <mergeCell ref="B4:C4"/>
    <mergeCell ref="O4:P4"/>
    <mergeCell ref="A6:H6"/>
    <mergeCell ref="N6:U6"/>
    <mergeCell ref="D7:E7"/>
    <mergeCell ref="Q7:R7"/>
    <mergeCell ref="A1:D1"/>
    <mergeCell ref="N1:Q1"/>
    <mergeCell ref="A2:H2"/>
    <mergeCell ref="N2:U2"/>
    <mergeCell ref="B3:C3"/>
    <mergeCell ref="O3:P3"/>
  </mergeCells>
  <conditionalFormatting sqref="F19:F30">
    <cfRule type="cellIs" dxfId="43" priority="6" operator="equal">
      <formula>0</formula>
    </cfRule>
  </conditionalFormatting>
  <conditionalFormatting sqref="G19:G29">
    <cfRule type="cellIs" dxfId="42" priority="12" stopIfTrue="1" operator="equal">
      <formula>0</formula>
    </cfRule>
  </conditionalFormatting>
  <conditionalFormatting sqref="G19:G30">
    <cfRule type="expression" dxfId="41" priority="4">
      <formula>M19&lt;&gt;"Y"</formula>
    </cfRule>
  </conditionalFormatting>
  <conditionalFormatting sqref="G30">
    <cfRule type="cellIs" dxfId="40" priority="5" stopIfTrue="1" operator="equal">
      <formula>0</formula>
    </cfRule>
  </conditionalFormatting>
  <conditionalFormatting sqref="G34:G37">
    <cfRule type="cellIs" dxfId="39" priority="10" stopIfTrue="1" operator="equal">
      <formula>0</formula>
    </cfRule>
  </conditionalFormatting>
  <conditionalFormatting sqref="G34:G51">
    <cfRule type="expression" dxfId="38" priority="9">
      <formula>$K34&lt;&gt;"Y"</formula>
    </cfRule>
  </conditionalFormatting>
  <conditionalFormatting sqref="G38:G51">
    <cfRule type="cellIs" dxfId="37" priority="23" stopIfTrue="1" operator="equal">
      <formula>0</formula>
    </cfRule>
  </conditionalFormatting>
  <conditionalFormatting sqref="S19:S30">
    <cfRule type="cellIs" dxfId="36" priority="3" operator="equal">
      <formula>0</formula>
    </cfRule>
  </conditionalFormatting>
  <conditionalFormatting sqref="T19:T30">
    <cfRule type="expression" dxfId="35" priority="1">
      <formula>Z19&lt;&gt;"Y"</formula>
    </cfRule>
    <cfRule type="cellIs" dxfId="34" priority="2" stopIfTrue="1" operator="equal">
      <formula>0</formula>
    </cfRule>
  </conditionalFormatting>
  <conditionalFormatting sqref="T34:T50">
    <cfRule type="expression" dxfId="33" priority="17">
      <formula>$K34&lt;&gt;"Y"</formula>
    </cfRule>
    <cfRule type="cellIs" dxfId="32" priority="18" stopIfTrue="1" operator="equal">
      <formula>0</formula>
    </cfRule>
  </conditionalFormatting>
  <dataValidations count="4">
    <dataValidation allowBlank="1" showInputMessage="1" showErrorMessage="1" errorTitle="Income" error="You must enter from the list. Use Other if type of income not listed." promptTitle="Income" prompt="Enter Type of Income From Drop-down List._x000a__x000a_(To Edit List, go to Inc_Asset_TAB)" sqref="C51 C30 P30" xr:uid="{02C6231C-3E72-477E-A083-2624E4D6CADC}"/>
    <dataValidation type="list" allowBlank="1" showInputMessage="1" showErrorMessage="1" sqref="Q8:R15 D8:E15" xr:uid="{57C04876-3991-4A2E-8622-7392F94A2687}">
      <formula1>HouseholdRelationship</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P34:P51 C34:C50" xr:uid="{429C3078-03B8-4169-8B53-7566F5B01D79}">
      <formula1>Asset_Description</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P19:P29 C19:C29" xr:uid="{65580C8F-756A-47DF-8E57-0D8AA38BBD26}">
      <formula1>Income_Description</formula1>
    </dataValidation>
  </dataValidations>
  <pageMargins left="0.45" right="0.45" top="0.5" bottom="0.5" header="0.3" footer="0.3"/>
  <pageSetup orientation="portrait" r:id="rId1"/>
  <rowBreaks count="1" manualBreakCount="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3531-3E48-491D-AD41-E4E108C7D808}">
  <sheetPr codeName="Sheet10">
    <tabColor rgb="FFFF0000"/>
  </sheetPr>
  <dimension ref="A1:S45"/>
  <sheetViews>
    <sheetView topLeftCell="A3" workbookViewId="0">
      <selection activeCell="B5" sqref="B5"/>
    </sheetView>
  </sheetViews>
  <sheetFormatPr defaultRowHeight="14.25" x14ac:dyDescent="0.45"/>
  <cols>
    <col min="2" max="2" width="15.86328125" customWidth="1"/>
    <col min="3" max="3" width="13.06640625" customWidth="1"/>
    <col min="4" max="4" width="10.59765625" customWidth="1"/>
    <col min="5" max="5" width="8.265625" customWidth="1"/>
    <col min="6" max="6" width="12.1328125" customWidth="1"/>
    <col min="7" max="7" width="11.73046875" customWidth="1"/>
    <col min="13" max="13" width="9.59765625" customWidth="1"/>
    <col min="14" max="19" width="9.06640625" hidden="1" customWidth="1"/>
  </cols>
  <sheetData>
    <row r="1" spans="1:19" ht="25.5" x14ac:dyDescent="0.75">
      <c r="A1" s="100" t="s">
        <v>222</v>
      </c>
    </row>
    <row r="3" spans="1:19" ht="21" x14ac:dyDescent="0.65">
      <c r="B3" s="99" t="s">
        <v>226</v>
      </c>
    </row>
    <row r="4" spans="1:19" x14ac:dyDescent="0.45">
      <c r="B4" s="98" t="str">
        <f>'TIC Example'!A7</f>
        <v>HH Mbr #</v>
      </c>
      <c r="C4" s="98" t="s">
        <v>13</v>
      </c>
      <c r="D4" s="132" t="s">
        <v>14</v>
      </c>
      <c r="E4" s="133" t="s">
        <v>15</v>
      </c>
      <c r="F4" s="133" t="s">
        <v>16</v>
      </c>
      <c r="G4" s="134" t="s">
        <v>17</v>
      </c>
      <c r="N4" s="98">
        <f>'TIC Example'!M7</f>
        <v>0</v>
      </c>
      <c r="O4" s="98" t="s">
        <v>13</v>
      </c>
      <c r="P4" s="132" t="s">
        <v>14</v>
      </c>
      <c r="Q4" s="133" t="s">
        <v>15</v>
      </c>
      <c r="R4" s="133" t="s">
        <v>16</v>
      </c>
      <c r="S4" s="134" t="s">
        <v>17</v>
      </c>
    </row>
    <row r="5" spans="1:19" x14ac:dyDescent="0.45">
      <c r="B5" s="159">
        <v>2</v>
      </c>
      <c r="C5" s="160" t="s">
        <v>18</v>
      </c>
      <c r="D5" s="161">
        <v>20</v>
      </c>
      <c r="E5" s="162">
        <f t="shared" ref="E5:E21" si="0">IF(D5&lt;&gt;"",IF(C5&lt;&gt;"",VLOOKUP(C5,Income_Defaults,2,0),DefaultPeriod),"")</f>
        <v>52</v>
      </c>
      <c r="F5" s="162">
        <f>IF(E5=52,40,0)</f>
        <v>40</v>
      </c>
      <c r="G5" s="17">
        <f>IFERROR(IF(F5&lt;&gt;0,+D5*F5*E5,+D5*E5),0)</f>
        <v>41600</v>
      </c>
      <c r="N5" s="111"/>
      <c r="O5" s="14"/>
      <c r="P5" s="15"/>
      <c r="Q5" s="16" t="str">
        <f t="shared" ref="Q5:Q21" si="1">IF(P5&lt;&gt;"",IF(O5&lt;&gt;"",VLOOKUP(O5,Income_Defaults,2,0),DefaultPeriod),"")</f>
        <v/>
      </c>
      <c r="R5" s="16">
        <f>IF(Q5=52,40,0)</f>
        <v>0</v>
      </c>
      <c r="S5" s="17">
        <f>IFERROR(IF(R5&lt;&gt;0,+P5*R5*Q5,+P5*Q5),0)</f>
        <v>0</v>
      </c>
    </row>
    <row r="6" spans="1:19" x14ac:dyDescent="0.45">
      <c r="B6" s="159"/>
      <c r="C6" s="163"/>
      <c r="D6" s="164"/>
      <c r="E6" s="165" t="str">
        <f t="shared" si="0"/>
        <v/>
      </c>
      <c r="F6" s="165">
        <f t="shared" ref="F6:F21" si="2">IF(E6=52,40,0)</f>
        <v>0</v>
      </c>
      <c r="G6" s="19">
        <f t="shared" ref="G6:G21" si="3">IFERROR(IF(F6&lt;&gt;0,+D6*F6*E6,+D6*E6),0)</f>
        <v>0</v>
      </c>
      <c r="N6" s="111"/>
      <c r="O6" s="3"/>
      <c r="P6" s="4"/>
      <c r="Q6" s="18" t="str">
        <f t="shared" si="1"/>
        <v/>
      </c>
      <c r="R6" s="18">
        <f t="shared" ref="R6:R21" si="4">IF(Q6=52,40,0)</f>
        <v>0</v>
      </c>
      <c r="S6" s="19">
        <f t="shared" ref="S6:S21" si="5">IFERROR(IF(R6&lt;&gt;0,+P6*R6*Q6,+P6*Q6),0)</f>
        <v>0</v>
      </c>
    </row>
    <row r="7" spans="1:19" x14ac:dyDescent="0.45">
      <c r="B7" s="159"/>
      <c r="C7" s="163"/>
      <c r="D7" s="164"/>
      <c r="E7" s="165" t="str">
        <f t="shared" si="0"/>
        <v/>
      </c>
      <c r="F7" s="165">
        <f t="shared" si="2"/>
        <v>0</v>
      </c>
      <c r="G7" s="19">
        <f t="shared" si="3"/>
        <v>0</v>
      </c>
      <c r="N7" s="111"/>
      <c r="O7" s="3"/>
      <c r="P7" s="4"/>
      <c r="Q7" s="18" t="str">
        <f t="shared" si="1"/>
        <v/>
      </c>
      <c r="R7" s="18">
        <f t="shared" si="4"/>
        <v>0</v>
      </c>
      <c r="S7" s="19">
        <f t="shared" si="5"/>
        <v>0</v>
      </c>
    </row>
    <row r="8" spans="1:19" x14ac:dyDescent="0.45">
      <c r="B8" s="159"/>
      <c r="C8" s="163"/>
      <c r="D8" s="164"/>
      <c r="E8" s="165" t="str">
        <f t="shared" si="0"/>
        <v/>
      </c>
      <c r="F8" s="165">
        <f t="shared" si="2"/>
        <v>0</v>
      </c>
      <c r="G8" s="19">
        <f t="shared" si="3"/>
        <v>0</v>
      </c>
      <c r="N8" s="111"/>
      <c r="O8" s="3"/>
      <c r="P8" s="4"/>
      <c r="Q8" s="18" t="str">
        <f t="shared" si="1"/>
        <v/>
      </c>
      <c r="R8" s="18">
        <f t="shared" si="4"/>
        <v>0</v>
      </c>
      <c r="S8" s="19">
        <f t="shared" si="5"/>
        <v>0</v>
      </c>
    </row>
    <row r="9" spans="1:19" x14ac:dyDescent="0.45">
      <c r="B9" s="159"/>
      <c r="C9" s="163"/>
      <c r="D9" s="164"/>
      <c r="E9" s="165" t="str">
        <f t="shared" si="0"/>
        <v/>
      </c>
      <c r="F9" s="165">
        <f t="shared" si="2"/>
        <v>0</v>
      </c>
      <c r="G9" s="19">
        <f t="shared" si="3"/>
        <v>0</v>
      </c>
      <c r="N9" s="111"/>
      <c r="O9" s="3"/>
      <c r="P9" s="4"/>
      <c r="Q9" s="18" t="str">
        <f t="shared" si="1"/>
        <v/>
      </c>
      <c r="R9" s="18">
        <f t="shared" si="4"/>
        <v>0</v>
      </c>
      <c r="S9" s="19">
        <f t="shared" si="5"/>
        <v>0</v>
      </c>
    </row>
    <row r="10" spans="1:19" x14ac:dyDescent="0.45">
      <c r="B10" s="159"/>
      <c r="C10" s="163"/>
      <c r="D10" s="164"/>
      <c r="E10" s="165" t="str">
        <f t="shared" si="0"/>
        <v/>
      </c>
      <c r="F10" s="165">
        <f t="shared" si="2"/>
        <v>0</v>
      </c>
      <c r="G10" s="19">
        <f t="shared" si="3"/>
        <v>0</v>
      </c>
      <c r="N10" s="111"/>
      <c r="O10" s="3"/>
      <c r="P10" s="4"/>
      <c r="Q10" s="18" t="str">
        <f t="shared" si="1"/>
        <v/>
      </c>
      <c r="R10" s="18">
        <f t="shared" si="4"/>
        <v>0</v>
      </c>
      <c r="S10" s="19">
        <f t="shared" si="5"/>
        <v>0</v>
      </c>
    </row>
    <row r="11" spans="1:19" x14ac:dyDescent="0.45">
      <c r="B11" s="159"/>
      <c r="C11" s="163"/>
      <c r="D11" s="164"/>
      <c r="E11" s="165" t="str">
        <f t="shared" si="0"/>
        <v/>
      </c>
      <c r="F11" s="165">
        <f t="shared" si="2"/>
        <v>0</v>
      </c>
      <c r="G11" s="19">
        <f t="shared" si="3"/>
        <v>0</v>
      </c>
      <c r="N11" s="111"/>
      <c r="O11" s="3"/>
      <c r="P11" s="4"/>
      <c r="Q11" s="18" t="str">
        <f t="shared" si="1"/>
        <v/>
      </c>
      <c r="R11" s="18">
        <f t="shared" si="4"/>
        <v>0</v>
      </c>
      <c r="S11" s="19">
        <f t="shared" si="5"/>
        <v>0</v>
      </c>
    </row>
    <row r="12" spans="1:19" x14ac:dyDescent="0.45">
      <c r="B12" s="159"/>
      <c r="C12" s="163"/>
      <c r="D12" s="164"/>
      <c r="E12" s="165" t="str">
        <f t="shared" si="0"/>
        <v/>
      </c>
      <c r="F12" s="165">
        <f t="shared" si="2"/>
        <v>0</v>
      </c>
      <c r="G12" s="19">
        <f t="shared" si="3"/>
        <v>0</v>
      </c>
      <c r="N12" s="111"/>
      <c r="O12" s="3"/>
      <c r="P12" s="4"/>
      <c r="Q12" s="18" t="str">
        <f t="shared" si="1"/>
        <v/>
      </c>
      <c r="R12" s="18">
        <f t="shared" si="4"/>
        <v>0</v>
      </c>
      <c r="S12" s="19">
        <f t="shared" si="5"/>
        <v>0</v>
      </c>
    </row>
    <row r="13" spans="1:19" x14ac:dyDescent="0.45">
      <c r="B13" s="159"/>
      <c r="C13" s="163"/>
      <c r="D13" s="164"/>
      <c r="E13" s="165" t="str">
        <f t="shared" si="0"/>
        <v/>
      </c>
      <c r="F13" s="165">
        <f t="shared" si="2"/>
        <v>0</v>
      </c>
      <c r="G13" s="19">
        <f t="shared" si="3"/>
        <v>0</v>
      </c>
      <c r="N13" s="111"/>
      <c r="O13" s="3"/>
      <c r="P13" s="4"/>
      <c r="Q13" s="18" t="str">
        <f t="shared" si="1"/>
        <v/>
      </c>
      <c r="R13" s="18">
        <f t="shared" si="4"/>
        <v>0</v>
      </c>
      <c r="S13" s="19">
        <f t="shared" si="5"/>
        <v>0</v>
      </c>
    </row>
    <row r="14" spans="1:19" x14ac:dyDescent="0.45">
      <c r="B14" s="159"/>
      <c r="C14" s="163"/>
      <c r="D14" s="164"/>
      <c r="E14" s="165" t="str">
        <f t="shared" si="0"/>
        <v/>
      </c>
      <c r="F14" s="165">
        <f t="shared" si="2"/>
        <v>0</v>
      </c>
      <c r="G14" s="19">
        <f t="shared" si="3"/>
        <v>0</v>
      </c>
      <c r="N14" s="111"/>
      <c r="O14" s="3"/>
      <c r="P14" s="4"/>
      <c r="Q14" s="18" t="str">
        <f t="shared" si="1"/>
        <v/>
      </c>
      <c r="R14" s="18">
        <f t="shared" si="4"/>
        <v>0</v>
      </c>
      <c r="S14" s="19">
        <f t="shared" si="5"/>
        <v>0</v>
      </c>
    </row>
    <row r="15" spans="1:19" x14ac:dyDescent="0.45">
      <c r="B15" s="159"/>
      <c r="C15" s="163"/>
      <c r="D15" s="164"/>
      <c r="E15" s="165" t="str">
        <f t="shared" si="0"/>
        <v/>
      </c>
      <c r="F15" s="165">
        <f t="shared" si="2"/>
        <v>0</v>
      </c>
      <c r="G15" s="19">
        <f t="shared" si="3"/>
        <v>0</v>
      </c>
      <c r="N15" s="111"/>
      <c r="O15" s="3"/>
      <c r="P15" s="4"/>
      <c r="Q15" s="18" t="str">
        <f t="shared" si="1"/>
        <v/>
      </c>
      <c r="R15" s="18">
        <f t="shared" si="4"/>
        <v>0</v>
      </c>
      <c r="S15" s="19">
        <f t="shared" si="5"/>
        <v>0</v>
      </c>
    </row>
    <row r="16" spans="1:19" x14ac:dyDescent="0.45">
      <c r="B16" s="159"/>
      <c r="C16" s="163"/>
      <c r="D16" s="164"/>
      <c r="E16" s="165" t="str">
        <f t="shared" si="0"/>
        <v/>
      </c>
      <c r="F16" s="165">
        <f t="shared" si="2"/>
        <v>0</v>
      </c>
      <c r="G16" s="19">
        <f t="shared" si="3"/>
        <v>0</v>
      </c>
      <c r="N16" s="111"/>
      <c r="O16" s="3"/>
      <c r="P16" s="4"/>
      <c r="Q16" s="18" t="str">
        <f t="shared" si="1"/>
        <v/>
      </c>
      <c r="R16" s="18">
        <f t="shared" si="4"/>
        <v>0</v>
      </c>
      <c r="S16" s="19">
        <f t="shared" si="5"/>
        <v>0</v>
      </c>
    </row>
    <row r="17" spans="2:19" x14ac:dyDescent="0.45">
      <c r="B17" s="159"/>
      <c r="C17" s="163"/>
      <c r="D17" s="164"/>
      <c r="E17" s="165" t="str">
        <f t="shared" si="0"/>
        <v/>
      </c>
      <c r="F17" s="165">
        <f t="shared" si="2"/>
        <v>0</v>
      </c>
      <c r="G17" s="19">
        <f t="shared" si="3"/>
        <v>0</v>
      </c>
      <c r="N17" s="111"/>
      <c r="O17" s="3"/>
      <c r="P17" s="4"/>
      <c r="Q17" s="18" t="str">
        <f t="shared" si="1"/>
        <v/>
      </c>
      <c r="R17" s="18">
        <f t="shared" si="4"/>
        <v>0</v>
      </c>
      <c r="S17" s="19">
        <f t="shared" si="5"/>
        <v>0</v>
      </c>
    </row>
    <row r="18" spans="2:19" x14ac:dyDescent="0.45">
      <c r="B18" s="159"/>
      <c r="C18" s="163"/>
      <c r="D18" s="164"/>
      <c r="E18" s="165" t="str">
        <f t="shared" si="0"/>
        <v/>
      </c>
      <c r="F18" s="165">
        <f t="shared" si="2"/>
        <v>0</v>
      </c>
      <c r="G18" s="19">
        <f t="shared" si="3"/>
        <v>0</v>
      </c>
      <c r="N18" s="111"/>
      <c r="O18" s="3"/>
      <c r="P18" s="4"/>
      <c r="Q18" s="18" t="str">
        <f t="shared" si="1"/>
        <v/>
      </c>
      <c r="R18" s="18">
        <f t="shared" si="4"/>
        <v>0</v>
      </c>
      <c r="S18" s="19">
        <f t="shared" si="5"/>
        <v>0</v>
      </c>
    </row>
    <row r="19" spans="2:19" x14ac:dyDescent="0.45">
      <c r="B19" s="159"/>
      <c r="C19" s="163"/>
      <c r="D19" s="164"/>
      <c r="E19" s="165" t="str">
        <f t="shared" si="0"/>
        <v/>
      </c>
      <c r="F19" s="165">
        <f t="shared" si="2"/>
        <v>0</v>
      </c>
      <c r="G19" s="19">
        <f t="shared" si="3"/>
        <v>0</v>
      </c>
      <c r="N19" s="111"/>
      <c r="O19" s="3"/>
      <c r="P19" s="4"/>
      <c r="Q19" s="18" t="str">
        <f t="shared" si="1"/>
        <v/>
      </c>
      <c r="R19" s="18">
        <f t="shared" si="4"/>
        <v>0</v>
      </c>
      <c r="S19" s="19">
        <f t="shared" si="5"/>
        <v>0</v>
      </c>
    </row>
    <row r="20" spans="2:19" x14ac:dyDescent="0.45">
      <c r="B20" s="159"/>
      <c r="C20" s="163"/>
      <c r="D20" s="164"/>
      <c r="E20" s="165" t="str">
        <f t="shared" si="0"/>
        <v/>
      </c>
      <c r="F20" s="165">
        <f t="shared" si="2"/>
        <v>0</v>
      </c>
      <c r="G20" s="19">
        <f t="shared" si="3"/>
        <v>0</v>
      </c>
      <c r="N20" s="111"/>
      <c r="O20" s="3"/>
      <c r="P20" s="4"/>
      <c r="Q20" s="18" t="str">
        <f t="shared" si="1"/>
        <v/>
      </c>
      <c r="R20" s="18">
        <f t="shared" si="4"/>
        <v>0</v>
      </c>
      <c r="S20" s="19">
        <f t="shared" si="5"/>
        <v>0</v>
      </c>
    </row>
    <row r="21" spans="2:19" x14ac:dyDescent="0.45">
      <c r="B21" s="166"/>
      <c r="C21" s="167"/>
      <c r="D21" s="168"/>
      <c r="E21" s="169" t="str">
        <f t="shared" si="0"/>
        <v/>
      </c>
      <c r="F21" s="169">
        <f t="shared" si="2"/>
        <v>0</v>
      </c>
      <c r="G21" s="23">
        <f t="shared" si="3"/>
        <v>0</v>
      </c>
      <c r="N21" s="112"/>
      <c r="O21" s="20"/>
      <c r="P21" s="21"/>
      <c r="Q21" s="22" t="str">
        <f t="shared" si="1"/>
        <v/>
      </c>
      <c r="R21" s="22">
        <f t="shared" si="4"/>
        <v>0</v>
      </c>
      <c r="S21" s="23">
        <f t="shared" si="5"/>
        <v>0</v>
      </c>
    </row>
    <row r="22" spans="2:19" x14ac:dyDescent="0.45">
      <c r="B22" t="s">
        <v>19</v>
      </c>
      <c r="G22" s="31">
        <f>SUM(G5:G21)</f>
        <v>41600</v>
      </c>
      <c r="N22" t="s">
        <v>19</v>
      </c>
      <c r="S22" s="31">
        <f>SUM(S5:S21)</f>
        <v>0</v>
      </c>
    </row>
    <row r="24" spans="2:19" ht="21" x14ac:dyDescent="0.65">
      <c r="B24" s="99" t="s">
        <v>225</v>
      </c>
      <c r="N24" s="99" t="s">
        <v>225</v>
      </c>
    </row>
    <row r="25" spans="2:19" x14ac:dyDescent="0.45">
      <c r="B25" s="98" t="str">
        <f>B4</f>
        <v>HH Mbr #</v>
      </c>
      <c r="C25" s="98" t="s">
        <v>21</v>
      </c>
      <c r="D25" s="98" t="s">
        <v>22</v>
      </c>
      <c r="E25" s="135" t="s">
        <v>23</v>
      </c>
      <c r="F25" s="136" t="s">
        <v>57</v>
      </c>
      <c r="G25" s="98" t="s">
        <v>24</v>
      </c>
      <c r="N25" s="98">
        <f>N4</f>
        <v>0</v>
      </c>
      <c r="O25" s="98" t="s">
        <v>21</v>
      </c>
      <c r="P25" s="98" t="s">
        <v>22</v>
      </c>
      <c r="Q25" s="135" t="s">
        <v>23</v>
      </c>
      <c r="R25" s="136" t="s">
        <v>57</v>
      </c>
      <c r="S25" s="98" t="s">
        <v>24</v>
      </c>
    </row>
    <row r="26" spans="2:19" x14ac:dyDescent="0.45">
      <c r="B26" s="159">
        <v>2</v>
      </c>
      <c r="C26" s="174" t="s">
        <v>55</v>
      </c>
      <c r="D26" s="175">
        <v>5000</v>
      </c>
      <c r="E26" s="176">
        <v>0.03</v>
      </c>
      <c r="F26" s="177"/>
      <c r="G26" s="12">
        <f>IF(AND('TIC Example'!$D$52&gt;VLOOKUP('TIC Example'!$G$1,HUDAssetThreshold,2,1),AND(E26="",F26="")),D26*0.4%,IF(F26=0,D26*E26,F26))</f>
        <v>150</v>
      </c>
      <c r="N26" s="111"/>
      <c r="O26" s="113"/>
      <c r="P26" s="9"/>
      <c r="Q26" s="114"/>
      <c r="R26" s="115"/>
      <c r="S26" s="12">
        <f>IF(AND('TIC Example'!$D$52&gt;VLOOKUP('TIC Example'!$G$1,HUDAssetThreshold,2,1),AND(Q26="",R26="")),P26*0.4%,IF(R26=0,P26*Q26,R26))</f>
        <v>0</v>
      </c>
    </row>
    <row r="27" spans="2:19" x14ac:dyDescent="0.45">
      <c r="B27" s="159"/>
      <c r="C27" s="24"/>
      <c r="D27" s="178"/>
      <c r="E27" s="179"/>
      <c r="F27" s="180"/>
      <c r="G27" s="13">
        <f>IF(AND('TIC Example'!$D$52&gt;VLOOKUP('TIC Example'!$G$1,HUDAssetThreshold,2,1),AND(E27="",F27="")),D27*0.4%,IF(F27=0,D27*E27,F27))</f>
        <v>0</v>
      </c>
      <c r="N27" s="111"/>
      <c r="O27" s="116"/>
      <c r="P27" s="10"/>
      <c r="Q27" s="117"/>
      <c r="R27" s="118"/>
      <c r="S27" s="13">
        <f>IF(AND('TIC Example'!$D$52&gt;VLOOKUP('TIC Example'!$G$1,HUDAssetThreshold,2,1),AND(Q27="",R27="")),P27*0.4%,IF(R27=0,P27*Q27,R27))</f>
        <v>0</v>
      </c>
    </row>
    <row r="28" spans="2:19" x14ac:dyDescent="0.45">
      <c r="B28" s="159"/>
      <c r="C28" s="24"/>
      <c r="D28" s="178"/>
      <c r="E28" s="179"/>
      <c r="F28" s="180"/>
      <c r="G28" s="13">
        <f>IF(AND('TIC Example'!$D$52&gt;VLOOKUP('TIC Example'!$G$1,HUDAssetThreshold,2,1),AND(E28="",F28="")),D28*0.4%,IF(F28=0,D28*E28,F28))</f>
        <v>0</v>
      </c>
      <c r="N28" s="111"/>
      <c r="O28" s="116"/>
      <c r="P28" s="10"/>
      <c r="Q28" s="117"/>
      <c r="R28" s="118"/>
      <c r="S28" s="13">
        <f>IF(AND('TIC Example'!$D$52&gt;VLOOKUP('TIC Example'!$G$1,HUDAssetThreshold,2,1),AND(Q28="",R28="")),P28*0.4%,IF(R28=0,P28*Q28,R28))</f>
        <v>0</v>
      </c>
    </row>
    <row r="29" spans="2:19" x14ac:dyDescent="0.45">
      <c r="B29" s="159"/>
      <c r="C29" s="24"/>
      <c r="D29" s="178"/>
      <c r="E29" s="179"/>
      <c r="F29" s="180"/>
      <c r="G29" s="13">
        <f>IF(AND('TIC Example'!$D$52&gt;VLOOKUP('TIC Example'!$G$1,HUDAssetThreshold,2,1),AND(E29="",F29="")),D29*0.4%,IF(F29=0,D29*E29,F29))</f>
        <v>0</v>
      </c>
      <c r="N29" s="111"/>
      <c r="O29" s="116"/>
      <c r="P29" s="10"/>
      <c r="Q29" s="117"/>
      <c r="R29" s="118"/>
      <c r="S29" s="13">
        <f>IF(AND('TIC Example'!$D$52&gt;VLOOKUP('TIC Example'!$G$1,HUDAssetThreshold,2,1),AND(Q29="",R29="")),P29*0.4%,IF(R29=0,P29*Q29,R29))</f>
        <v>0</v>
      </c>
    </row>
    <row r="30" spans="2:19" x14ac:dyDescent="0.45">
      <c r="B30" s="159"/>
      <c r="C30" s="24"/>
      <c r="D30" s="178"/>
      <c r="E30" s="179"/>
      <c r="F30" s="180"/>
      <c r="G30" s="13">
        <f>IF(AND('TIC Example'!$D$52&gt;VLOOKUP('TIC Example'!$G$1,HUDAssetThreshold,2,1),AND(E30="",F30="")),D30*0.4%,IF(F30=0,D30*E30,F30))</f>
        <v>0</v>
      </c>
      <c r="N30" s="111"/>
      <c r="O30" s="116"/>
      <c r="P30" s="10"/>
      <c r="Q30" s="117"/>
      <c r="R30" s="118"/>
      <c r="S30" s="13">
        <f>IF(AND('TIC Example'!$D$52&gt;VLOOKUP('TIC Example'!$G$1,HUDAssetThreshold,2,1),AND(Q30="",R30="")),P30*0.4%,IF(R30=0,P30*Q30,R30))</f>
        <v>0</v>
      </c>
    </row>
    <row r="31" spans="2:19" x14ac:dyDescent="0.45">
      <c r="B31" s="159"/>
      <c r="C31" s="24"/>
      <c r="D31" s="178"/>
      <c r="E31" s="179"/>
      <c r="F31" s="180"/>
      <c r="G31" s="13">
        <f>IF(AND('TIC Example'!$D$52&gt;VLOOKUP('TIC Example'!$G$1,HUDAssetThreshold,2,1),AND(E31="",F31="")),D31*0.4%,IF(F31=0,D31*E31,F31))</f>
        <v>0</v>
      </c>
      <c r="N31" s="111"/>
      <c r="O31" s="116"/>
      <c r="P31" s="10"/>
      <c r="Q31" s="117"/>
      <c r="R31" s="118"/>
      <c r="S31" s="13">
        <f>IF(AND('TIC Example'!$D$52&gt;VLOOKUP('TIC Example'!$G$1,HUDAssetThreshold,2,1),AND(Q31="",R31="")),P31*0.4%,IF(R31=0,P31*Q31,R31))</f>
        <v>0</v>
      </c>
    </row>
    <row r="32" spans="2:19" x14ac:dyDescent="0.45">
      <c r="B32" s="159"/>
      <c r="C32" s="24"/>
      <c r="D32" s="178"/>
      <c r="E32" s="179"/>
      <c r="F32" s="180"/>
      <c r="G32" s="13">
        <f>IF(AND('TIC Example'!$D$52&gt;VLOOKUP('TIC Example'!$G$1,HUDAssetThreshold,2,1),AND(E32="",F32="")),D32*0.4%,IF(F32=0,D32*E32,F32))</f>
        <v>0</v>
      </c>
      <c r="N32" s="111"/>
      <c r="O32" s="116"/>
      <c r="P32" s="10"/>
      <c r="Q32" s="117"/>
      <c r="R32" s="118"/>
      <c r="S32" s="13">
        <f>IF(AND('TIC Example'!$D$52&gt;VLOOKUP('TIC Example'!$G$1,HUDAssetThreshold,2,1),AND(Q32="",R32="")),P32*0.4%,IF(R32=0,P32*Q32,R32))</f>
        <v>0</v>
      </c>
    </row>
    <row r="33" spans="2:19" x14ac:dyDescent="0.45">
      <c r="B33" s="159"/>
      <c r="C33" s="24"/>
      <c r="D33" s="178"/>
      <c r="E33" s="179"/>
      <c r="F33" s="180"/>
      <c r="G33" s="13">
        <f>IF(AND('TIC Example'!$D$52&gt;VLOOKUP('TIC Example'!$G$1,HUDAssetThreshold,2,1),AND(E33="",F33="")),D33*0.4%,IF(F33=0,D33*E33,F33))</f>
        <v>0</v>
      </c>
      <c r="N33" s="111"/>
      <c r="O33" s="116"/>
      <c r="P33" s="10"/>
      <c r="Q33" s="117"/>
      <c r="R33" s="118"/>
      <c r="S33" s="13">
        <f>IF(AND('TIC Example'!$D$52&gt;VLOOKUP('TIC Example'!$G$1,HUDAssetThreshold,2,1),AND(Q33="",R33="")),P33*0.4%,IF(R33=0,P33*Q33,R33))</f>
        <v>0</v>
      </c>
    </row>
    <row r="34" spans="2:19" x14ac:dyDescent="0.45">
      <c r="B34" s="159"/>
      <c r="C34" s="24"/>
      <c r="D34" s="178"/>
      <c r="E34" s="179"/>
      <c r="F34" s="180"/>
      <c r="G34" s="13">
        <f>IF(AND('TIC Example'!$D$52&gt;VLOOKUP('TIC Example'!$G$1,HUDAssetThreshold,2,1),AND(E34="",F34="")),D34*0.4%,IF(F34=0,D34*E34,F34))</f>
        <v>0</v>
      </c>
      <c r="N34" s="111"/>
      <c r="O34" s="116"/>
      <c r="P34" s="10"/>
      <c r="Q34" s="117"/>
      <c r="R34" s="118"/>
      <c r="S34" s="13">
        <f>IF(AND('TIC Example'!$D$52&gt;VLOOKUP('TIC Example'!$G$1,HUDAssetThreshold,2,1),AND(Q34="",R34="")),P34*0.4%,IF(R34=0,P34*Q34,R34))</f>
        <v>0</v>
      </c>
    </row>
    <row r="35" spans="2:19" x14ac:dyDescent="0.45">
      <c r="B35" s="159"/>
      <c r="C35" s="24"/>
      <c r="D35" s="178"/>
      <c r="E35" s="179"/>
      <c r="F35" s="180"/>
      <c r="G35" s="13">
        <f>IF(AND('TIC Example'!$D$52&gt;VLOOKUP('TIC Example'!$G$1,HUDAssetThreshold,2,1),AND(E35="",F35="")),D35*0.4%,IF(F35=0,D35*E35,F35))</f>
        <v>0</v>
      </c>
      <c r="N35" s="111"/>
      <c r="O35" s="116"/>
      <c r="P35" s="10"/>
      <c r="Q35" s="117"/>
      <c r="R35" s="118"/>
      <c r="S35" s="13">
        <f>IF(AND('TIC Example'!$D$52&gt;VLOOKUP('TIC Example'!$G$1,HUDAssetThreshold,2,1),AND(Q35="",R35="")),P35*0.4%,IF(R35=0,P35*Q35,R35))</f>
        <v>0</v>
      </c>
    </row>
    <row r="36" spans="2:19" x14ac:dyDescent="0.45">
      <c r="B36" s="159"/>
      <c r="C36" s="24"/>
      <c r="D36" s="178"/>
      <c r="E36" s="179"/>
      <c r="F36" s="180"/>
      <c r="G36" s="13">
        <f>IF(AND('TIC Example'!$D$52&gt;VLOOKUP('TIC Example'!$G$1,HUDAssetThreshold,2,1),AND(E36="",F36="")),D36*0.4%,IF(F36=0,D36*E36,F36))</f>
        <v>0</v>
      </c>
      <c r="N36" s="111"/>
      <c r="O36" s="116"/>
      <c r="P36" s="10"/>
      <c r="Q36" s="117"/>
      <c r="R36" s="118"/>
      <c r="S36" s="13">
        <f>IF(AND('TIC Example'!$D$52&gt;VLOOKUP('TIC Example'!$G$1,HUDAssetThreshold,2,1),AND(Q36="",R36="")),P36*0.4%,IF(R36=0,P36*Q36,R36))</f>
        <v>0</v>
      </c>
    </row>
    <row r="37" spans="2:19" x14ac:dyDescent="0.45">
      <c r="B37" s="159"/>
      <c r="C37" s="24"/>
      <c r="D37" s="178"/>
      <c r="E37" s="179"/>
      <c r="F37" s="180"/>
      <c r="G37" s="13">
        <f>IF(AND('TIC Example'!$D$52&gt;VLOOKUP('TIC Example'!$G$1,HUDAssetThreshold,2,1),AND(E37="",F37="")),D37*0.4%,IF(F37=0,D37*E37,F37))</f>
        <v>0</v>
      </c>
      <c r="N37" s="111"/>
      <c r="O37" s="116"/>
      <c r="P37" s="10"/>
      <c r="Q37" s="117"/>
      <c r="R37" s="118"/>
      <c r="S37" s="13">
        <f>IF(AND('TIC Example'!$D$52&gt;VLOOKUP('TIC Example'!$G$1,HUDAssetThreshold,2,1),AND(Q37="",R37="")),P37*0.4%,IF(R37=0,P37*Q37,R37))</f>
        <v>0</v>
      </c>
    </row>
    <row r="38" spans="2:19" x14ac:dyDescent="0.45">
      <c r="B38" s="159"/>
      <c r="C38" s="24"/>
      <c r="D38" s="178"/>
      <c r="E38" s="179"/>
      <c r="F38" s="180"/>
      <c r="G38" s="13">
        <f>IF(AND('TIC Example'!$D$52&gt;VLOOKUP('TIC Example'!$G$1,HUDAssetThreshold,2,1),AND(E38="",F38="")),D38*0.4%,IF(F38=0,D38*E38,F38))</f>
        <v>0</v>
      </c>
      <c r="N38" s="111"/>
      <c r="O38" s="116"/>
      <c r="P38" s="10"/>
      <c r="Q38" s="117"/>
      <c r="R38" s="118"/>
      <c r="S38" s="13">
        <f>IF(AND('TIC Example'!$D$52&gt;VLOOKUP('TIC Example'!$G$1,HUDAssetThreshold,2,1),AND(Q38="",R38="")),P38*0.4%,IF(R38=0,P38*Q38,R38))</f>
        <v>0</v>
      </c>
    </row>
    <row r="39" spans="2:19" x14ac:dyDescent="0.45">
      <c r="B39" s="159"/>
      <c r="C39" s="24"/>
      <c r="D39" s="178"/>
      <c r="E39" s="179"/>
      <c r="F39" s="180"/>
      <c r="G39" s="13">
        <f>IF(AND('TIC Example'!$D$52&gt;VLOOKUP('TIC Example'!$G$1,HUDAssetThreshold,2,1),AND(E39="",F39="")),D39*0.4%,IF(F39=0,D39*E39,F39))</f>
        <v>0</v>
      </c>
      <c r="N39" s="111"/>
      <c r="O39" s="116"/>
      <c r="P39" s="10"/>
      <c r="Q39" s="117"/>
      <c r="R39" s="118"/>
      <c r="S39" s="13">
        <f>IF(AND('TIC Example'!$D$52&gt;VLOOKUP('TIC Example'!$G$1,HUDAssetThreshold,2,1),AND(Q39="",R39="")),P39*0.4%,IF(R39=0,P39*Q39,R39))</f>
        <v>0</v>
      </c>
    </row>
    <row r="40" spans="2:19" x14ac:dyDescent="0.45">
      <c r="B40" s="159"/>
      <c r="C40" s="24"/>
      <c r="D40" s="178"/>
      <c r="E40" s="179"/>
      <c r="F40" s="180"/>
      <c r="G40" s="13">
        <f>IF(AND('TIC Example'!$D$52&gt;VLOOKUP('TIC Example'!$G$1,HUDAssetThreshold,2,1),AND(E40="",F40="")),D40*0.4%,IF(F40=0,D40*E40,F40))</f>
        <v>0</v>
      </c>
      <c r="N40" s="111"/>
      <c r="O40" s="116"/>
      <c r="P40" s="10"/>
      <c r="Q40" s="117"/>
      <c r="R40" s="118"/>
      <c r="S40" s="13">
        <f>IF(AND('TIC Example'!$D$52&gt;VLOOKUP('TIC Example'!$G$1,HUDAssetThreshold,2,1),AND(Q40="",R40="")),P40*0.4%,IF(R40=0,P40*Q40,R40))</f>
        <v>0</v>
      </c>
    </row>
    <row r="41" spans="2:19" x14ac:dyDescent="0.45">
      <c r="B41" s="159"/>
      <c r="C41" s="24"/>
      <c r="D41" s="178"/>
      <c r="E41" s="179"/>
      <c r="F41" s="180"/>
      <c r="G41" s="13">
        <f>IF(AND('TIC Example'!$D$52&gt;VLOOKUP('TIC Example'!$G$1,HUDAssetThreshold,2,1),AND(E41="",F41="")),D41*0.4%,IF(F41=0,D41*E41,F41))</f>
        <v>0</v>
      </c>
      <c r="N41" s="111"/>
      <c r="O41" s="116"/>
      <c r="P41" s="10"/>
      <c r="Q41" s="117"/>
      <c r="R41" s="118"/>
      <c r="S41" s="13">
        <f>IF(AND('TIC Example'!$D$52&gt;VLOOKUP('TIC Example'!$G$1,HUDAssetThreshold,2,1),AND(Q41="",R41="")),P41*0.4%,IF(R41=0,P41*Q41,R41))</f>
        <v>0</v>
      </c>
    </row>
    <row r="42" spans="2:19" x14ac:dyDescent="0.45">
      <c r="B42" s="159"/>
      <c r="C42" s="24"/>
      <c r="D42" s="178"/>
      <c r="E42" s="179"/>
      <c r="F42" s="180"/>
      <c r="G42" s="13">
        <f>IF(AND('TIC Example'!$D$52&gt;VLOOKUP('TIC Example'!$G$1,HUDAssetThreshold,2,1),AND(E42="",F42="")),D42*0.4%,IF(F42=0,D42*E42,F42))</f>
        <v>0</v>
      </c>
      <c r="N42" s="111"/>
      <c r="O42" s="116"/>
      <c r="P42" s="10"/>
      <c r="Q42" s="117"/>
      <c r="R42" s="118"/>
      <c r="S42" s="13">
        <f>IF(AND('TIC Example'!$D$52&gt;VLOOKUP('TIC Example'!$G$1,HUDAssetThreshold,2,1),AND(Q42="",R42="")),P42*0.4%,IF(R42=0,P42*Q42,R42))</f>
        <v>0</v>
      </c>
    </row>
    <row r="43" spans="2:19" x14ac:dyDescent="0.45">
      <c r="B43" s="159"/>
      <c r="C43" s="24"/>
      <c r="D43" s="178"/>
      <c r="E43" s="179"/>
      <c r="F43" s="180"/>
      <c r="G43" s="13">
        <f>IF(AND('TIC Example'!$D$52&gt;VLOOKUP('TIC Example'!$G$1,HUDAssetThreshold,2,1),AND(E43="",F43="")),D43*0.4%,IF(F43=0,D43*E43,F43))</f>
        <v>0</v>
      </c>
      <c r="N43" s="111"/>
      <c r="O43" s="116"/>
      <c r="P43" s="10"/>
      <c r="Q43" s="117"/>
      <c r="R43" s="118"/>
      <c r="S43" s="13">
        <f>IF(AND('TIC Example'!$D$52&gt;VLOOKUP('TIC Example'!$G$1,HUDAssetThreshold,2,1),AND(Q43="",R43="")),P43*0.4%,IF(R43=0,P43*Q43,R43))</f>
        <v>0</v>
      </c>
    </row>
    <row r="44" spans="2:19" x14ac:dyDescent="0.45">
      <c r="B44" s="166"/>
      <c r="C44" s="181"/>
      <c r="D44" s="182"/>
      <c r="E44" s="183"/>
      <c r="F44" s="184"/>
      <c r="G44" s="13">
        <f>IF(AND('TIC Example'!$D$52&gt;VLOOKUP('TIC Example'!$G$1,HUDAssetThreshold,2,1),AND(E44="",F44="")),D44*0.4%,IF(F44=0,D44*E44,F44))</f>
        <v>0</v>
      </c>
      <c r="N44" s="112"/>
      <c r="O44" s="120"/>
      <c r="P44" s="11"/>
      <c r="Q44" s="121"/>
      <c r="R44" s="122"/>
      <c r="S44" s="13">
        <f>IF(AND('TIC Example'!$D$52&gt;VLOOKUP('TIC Example'!$G$1,HUDAssetThreshold,2,1),AND(Q44="",R44="")),P44*0.4%,IF(R44=0,P44*Q44,R44))</f>
        <v>0</v>
      </c>
    </row>
    <row r="45" spans="2:19" x14ac:dyDescent="0.45">
      <c r="B45" t="s">
        <v>25</v>
      </c>
      <c r="D45" s="127">
        <f>SUM(D26:D44)</f>
        <v>5000</v>
      </c>
      <c r="G45" s="127">
        <f>SUM(G26:G44)</f>
        <v>150</v>
      </c>
      <c r="N45" t="s">
        <v>25</v>
      </c>
      <c r="P45" s="127">
        <f>SUM(P26:P44)</f>
        <v>0</v>
      </c>
      <c r="S45" s="127">
        <f>SUM(S26:S44)</f>
        <v>0</v>
      </c>
    </row>
  </sheetData>
  <sheetProtection algorithmName="SHA-512" hashValue="cekyHNP3Cx710+Sc/Qfbeue4mScTMpm6MMVdqldJVpd1IyLPSheQT6WPLzifPiRJglgPy0rHuUhLD/HMgyfx/g==" saltValue="5VGxUyvppcjvgekimmfBxQ==" spinCount="100000" sheet="1" objects="1" scenarios="1"/>
  <conditionalFormatting sqref="F5:F21">
    <cfRule type="cellIs" dxfId="31" priority="5" operator="equal">
      <formula>0</formula>
    </cfRule>
  </conditionalFormatting>
  <conditionalFormatting sqref="G5:G21">
    <cfRule type="expression" dxfId="30" priority="3">
      <formula>M5&lt;&gt;"Y"</formula>
    </cfRule>
    <cfRule type="cellIs" dxfId="29" priority="4" stopIfTrue="1" operator="equal">
      <formula>0</formula>
    </cfRule>
  </conditionalFormatting>
  <conditionalFormatting sqref="G26:G44">
    <cfRule type="expression" dxfId="28" priority="1">
      <formula>$K26&lt;&gt;"Y"</formula>
    </cfRule>
    <cfRule type="cellIs" dxfId="27" priority="2" stopIfTrue="1" operator="equal">
      <formula>0</formula>
    </cfRule>
  </conditionalFormatting>
  <conditionalFormatting sqref="R5:R21">
    <cfRule type="cellIs" dxfId="26" priority="10" operator="equal">
      <formula>0</formula>
    </cfRule>
  </conditionalFormatting>
  <conditionalFormatting sqref="S5:S21">
    <cfRule type="expression" dxfId="25" priority="8">
      <formula>Y5&lt;&gt;"Y"</formula>
    </cfRule>
    <cfRule type="cellIs" dxfId="24" priority="9" stopIfTrue="1" operator="equal">
      <formula>0</formula>
    </cfRule>
  </conditionalFormatting>
  <conditionalFormatting sqref="S26:S44">
    <cfRule type="expression" dxfId="23" priority="6">
      <formula>$K26&lt;&gt;"Y"</formula>
    </cfRule>
    <cfRule type="cellIs" dxfId="22" priority="7" stopIfTrue="1" operator="equal">
      <formula>0</formula>
    </cfRule>
  </conditionalFormatting>
  <dataValidations count="2">
    <dataValidation type="list" allowBlank="1" showInputMessage="1" showErrorMessage="1" errorTitle="Income" error="You must enter from the list. Use Other if type of income not listed." promptTitle="Income" prompt="Enter Type of Income From Drop-down List._x000a__x000a_(To Edit List, go to Inc_Asset_TAB)" sqref="O5:O21 C5:C21" xr:uid="{2FCC248A-2026-4F95-9338-1474CC07D007}">
      <formula1>Income_Description</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O26:O44 C26:C44" xr:uid="{4A010A4A-CB46-4A08-AF1B-8F3633C48178}">
      <formula1>Asset_Description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577F-F9D9-4E83-91D1-0B903C2FE71E}">
  <sheetPr codeName="Sheet2">
    <tabColor rgb="FF92D050"/>
  </sheetPr>
  <dimension ref="A1:BY119"/>
  <sheetViews>
    <sheetView workbookViewId="0">
      <selection activeCell="B5" sqref="B5"/>
    </sheetView>
  </sheetViews>
  <sheetFormatPr defaultRowHeight="12.4" x14ac:dyDescent="0.35"/>
  <cols>
    <col min="1" max="1" width="14.46484375" style="37" customWidth="1"/>
    <col min="2" max="2" width="15.59765625" style="37" customWidth="1"/>
    <col min="3" max="8" width="9.06640625" style="37"/>
    <col min="9" max="9" width="13.73046875" style="37" customWidth="1"/>
    <col min="10" max="10" width="10.265625" style="37" bestFit="1" customWidth="1"/>
    <col min="11" max="11" width="9.06640625" style="37"/>
    <col min="12" max="12" width="12.1328125" style="37" customWidth="1"/>
    <col min="13" max="16384" width="9.06640625" style="37"/>
  </cols>
  <sheetData>
    <row r="1" spans="1:40" x14ac:dyDescent="0.35">
      <c r="A1" s="213" t="s">
        <v>166</v>
      </c>
      <c r="B1" s="213"/>
      <c r="C1" s="213"/>
      <c r="D1" s="213"/>
      <c r="E1" s="213"/>
      <c r="F1" s="213"/>
      <c r="G1" s="213"/>
    </row>
    <row r="2" spans="1:40" ht="12.4" hidden="1" customHeight="1" x14ac:dyDescent="0.35">
      <c r="A2" s="51"/>
      <c r="B2" s="48"/>
      <c r="C2" s="52"/>
      <c r="D2" s="53"/>
      <c r="E2" s="53"/>
      <c r="F2" s="53"/>
      <c r="G2" s="54"/>
      <c r="P2" s="37" t="str">
        <f>IF(J2="Word Macro","**PARAGRAPH","")</f>
        <v/>
      </c>
    </row>
    <row r="3" spans="1:40" ht="12.4" hidden="1" customHeight="1" x14ac:dyDescent="0.35">
      <c r="A3" s="55"/>
      <c r="B3" s="56"/>
      <c r="C3" s="57"/>
      <c r="D3" s="58"/>
      <c r="E3" s="58"/>
      <c r="F3" s="58"/>
      <c r="G3" s="59"/>
    </row>
    <row r="4" spans="1:40" ht="12.4" hidden="1" customHeight="1" x14ac:dyDescent="0.35">
      <c r="A4" s="55"/>
      <c r="B4" s="60"/>
      <c r="C4" s="57"/>
      <c r="D4" s="58"/>
      <c r="E4" s="58"/>
      <c r="F4" s="60"/>
      <c r="G4" s="59"/>
    </row>
    <row r="5" spans="1:40" x14ac:dyDescent="0.35">
      <c r="A5" s="47" t="s">
        <v>228</v>
      </c>
      <c r="B5" s="48"/>
      <c r="C5" s="49" t="s">
        <v>233</v>
      </c>
      <c r="D5" s="49"/>
      <c r="E5" s="49"/>
      <c r="F5" s="49"/>
      <c r="G5" s="50"/>
    </row>
    <row r="6" spans="1:40" x14ac:dyDescent="0.35">
      <c r="A6" s="61" t="s">
        <v>229</v>
      </c>
      <c r="B6" s="103"/>
      <c r="C6" s="63" t="s">
        <v>232</v>
      </c>
      <c r="D6" s="63"/>
      <c r="E6" s="63"/>
      <c r="F6" s="63"/>
      <c r="G6" s="65"/>
    </row>
    <row r="7" spans="1:40" ht="26.25" hidden="1" customHeight="1" x14ac:dyDescent="0.45">
      <c r="A7" s="151" t="s">
        <v>275</v>
      </c>
      <c r="B7" s="152" t="s">
        <v>167</v>
      </c>
      <c r="C7" s="153" t="s">
        <v>276</v>
      </c>
      <c r="D7" s="153"/>
      <c r="E7" s="153"/>
      <c r="F7" s="153"/>
      <c r="G7" s="154" t="str">
        <f>IF(PISD&gt;DATE(2008,12,31),"NOT HERA!","")</f>
        <v/>
      </c>
    </row>
    <row r="8" spans="1:40" x14ac:dyDescent="0.35">
      <c r="A8" s="61" t="s">
        <v>230</v>
      </c>
      <c r="B8" s="212"/>
      <c r="C8" s="212"/>
      <c r="D8" s="212"/>
      <c r="E8" s="102"/>
      <c r="F8" s="102"/>
      <c r="G8" s="105"/>
      <c r="AA8" s="214" t="s">
        <v>168</v>
      </c>
      <c r="AB8" s="66" t="s">
        <v>169</v>
      </c>
      <c r="AC8" s="66" t="s">
        <v>170</v>
      </c>
      <c r="AD8" s="67" t="s">
        <v>171</v>
      </c>
    </row>
    <row r="9" spans="1:40" x14ac:dyDescent="0.35">
      <c r="A9" s="61" t="s">
        <v>183</v>
      </c>
      <c r="B9" s="212"/>
      <c r="C9" s="212"/>
      <c r="D9" s="212"/>
      <c r="E9" s="102"/>
      <c r="F9" s="102"/>
      <c r="G9" s="105"/>
      <c r="AA9" s="215"/>
      <c r="AB9" s="68" t="s">
        <v>167</v>
      </c>
      <c r="AC9" s="68" t="s">
        <v>167</v>
      </c>
      <c r="AD9" s="69" t="s">
        <v>167</v>
      </c>
      <c r="AH9" s="61" t="s">
        <v>172</v>
      </c>
      <c r="AI9" s="70">
        <v>52</v>
      </c>
      <c r="AJ9" s="63" t="s">
        <v>173</v>
      </c>
      <c r="AK9" s="63"/>
      <c r="AL9" s="63"/>
      <c r="AM9" s="63"/>
      <c r="AN9" s="64"/>
    </row>
    <row r="10" spans="1:40" x14ac:dyDescent="0.35">
      <c r="A10" s="61" t="s">
        <v>174</v>
      </c>
      <c r="B10" s="104">
        <v>1</v>
      </c>
      <c r="C10" s="63" t="s">
        <v>231</v>
      </c>
      <c r="D10" s="63"/>
      <c r="E10" s="63"/>
      <c r="F10" s="63"/>
      <c r="G10" s="64"/>
      <c r="AH10" s="62"/>
      <c r="AI10" s="63"/>
      <c r="AJ10" s="63"/>
      <c r="AK10" s="63" t="s">
        <v>175</v>
      </c>
      <c r="AL10" s="63"/>
      <c r="AM10" s="63"/>
      <c r="AN10" s="64"/>
    </row>
    <row r="11" spans="1:40" x14ac:dyDescent="0.35">
      <c r="A11" s="61" t="s">
        <v>176</v>
      </c>
      <c r="B11" s="56"/>
      <c r="C11" s="63" t="s">
        <v>177</v>
      </c>
      <c r="D11" s="63"/>
      <c r="E11" s="63"/>
      <c r="F11" s="63"/>
      <c r="G11" s="64"/>
    </row>
    <row r="12" spans="1:40" x14ac:dyDescent="0.35">
      <c r="A12" s="61"/>
      <c r="B12" s="102"/>
      <c r="C12" s="63"/>
      <c r="D12" s="63"/>
      <c r="E12" s="63"/>
      <c r="F12" s="63"/>
      <c r="G12" s="64"/>
    </row>
    <row r="13" spans="1:40" x14ac:dyDescent="0.35">
      <c r="A13" s="61"/>
      <c r="B13" s="102"/>
      <c r="C13" s="102"/>
      <c r="D13" s="102"/>
      <c r="E13" s="102"/>
      <c r="F13" s="102"/>
      <c r="G13" s="105"/>
      <c r="O13" s="71"/>
    </row>
    <row r="14" spans="1:40" x14ac:dyDescent="0.35">
      <c r="A14" s="61"/>
      <c r="B14" s="102"/>
      <c r="C14" s="102"/>
      <c r="D14" s="102"/>
      <c r="E14" s="102"/>
      <c r="F14" s="102"/>
      <c r="G14" s="105"/>
    </row>
    <row r="15" spans="1:40" x14ac:dyDescent="0.35">
      <c r="A15" s="76"/>
      <c r="B15" s="101"/>
    </row>
    <row r="16" spans="1:40" x14ac:dyDescent="0.35">
      <c r="B16" s="101"/>
    </row>
    <row r="17" spans="1:12" x14ac:dyDescent="0.35">
      <c r="B17" s="101"/>
    </row>
    <row r="18" spans="1:12" ht="56.25" customHeight="1" x14ac:dyDescent="0.35">
      <c r="A18" s="211"/>
      <c r="B18" s="211"/>
      <c r="C18" s="211"/>
      <c r="D18" s="211"/>
      <c r="E18" s="211"/>
      <c r="F18" s="211"/>
      <c r="G18" s="211"/>
      <c r="H18" s="211"/>
      <c r="I18" s="211"/>
    </row>
    <row r="19" spans="1:12" ht="39.75" customHeight="1" x14ac:dyDescent="0.35">
      <c r="A19" s="211"/>
      <c r="B19" s="211"/>
      <c r="C19" s="211"/>
      <c r="D19" s="211"/>
      <c r="E19" s="211"/>
      <c r="F19" s="211"/>
      <c r="G19" s="211"/>
      <c r="H19" s="211"/>
      <c r="I19" s="211"/>
    </row>
    <row r="20" spans="1:12" ht="29.25" customHeight="1" x14ac:dyDescent="0.35">
      <c r="A20" s="211"/>
      <c r="B20" s="211"/>
      <c r="C20" s="211"/>
      <c r="D20" s="211"/>
      <c r="E20" s="211"/>
      <c r="F20" s="211"/>
      <c r="G20" s="211"/>
      <c r="H20" s="211"/>
      <c r="I20" s="211"/>
    </row>
    <row r="22" spans="1:12" x14ac:dyDescent="0.35">
      <c r="A22" s="72" t="str">
        <f>CONCATENATE(CountyName," County 50% Table")</f>
        <v xml:space="preserve"> County 50% Table</v>
      </c>
      <c r="B22" s="72"/>
      <c r="C22" s="72"/>
      <c r="D22" s="73"/>
      <c r="E22" s="73"/>
      <c r="F22" s="73"/>
      <c r="G22" s="73"/>
      <c r="H22" s="73"/>
      <c r="I22" s="73"/>
      <c r="J22" s="73"/>
    </row>
    <row r="23" spans="1:12" hidden="1" x14ac:dyDescent="0.35">
      <c r="B23" s="74">
        <v>0.7</v>
      </c>
      <c r="C23" s="75">
        <v>0.8</v>
      </c>
      <c r="D23" s="75">
        <v>0.9</v>
      </c>
      <c r="E23" s="75"/>
      <c r="F23" s="75">
        <v>1.08</v>
      </c>
      <c r="G23" s="75">
        <v>1.1599999999999999</v>
      </c>
      <c r="H23" s="75">
        <v>1.24</v>
      </c>
      <c r="I23" s="75">
        <v>1.32</v>
      </c>
      <c r="J23" s="75">
        <v>1.4</v>
      </c>
    </row>
    <row r="24" spans="1:12" x14ac:dyDescent="0.35">
      <c r="B24" s="76">
        <v>1</v>
      </c>
      <c r="C24" s="76">
        <v>2</v>
      </c>
      <c r="D24" s="76">
        <v>3</v>
      </c>
      <c r="E24" s="76">
        <v>4</v>
      </c>
      <c r="F24" s="76">
        <v>5</v>
      </c>
      <c r="G24" s="76">
        <v>6</v>
      </c>
      <c r="H24" s="76">
        <v>7</v>
      </c>
      <c r="I24" s="76">
        <v>8</v>
      </c>
      <c r="J24" s="76">
        <v>9</v>
      </c>
      <c r="K24" s="37" t="s">
        <v>178</v>
      </c>
    </row>
    <row r="25" spans="1:12" ht="14.25" x14ac:dyDescent="0.45">
      <c r="A25" s="77">
        <v>31778</v>
      </c>
      <c r="B25" s="78" t="e">
        <f t="shared" ref="B25:D44" si="0">INT(ROUND($E25*B$23/50,0)*50)</f>
        <v>#N/A</v>
      </c>
      <c r="C25" s="78" t="e">
        <f t="shared" si="0"/>
        <v>#N/A</v>
      </c>
      <c r="D25" s="78" t="e">
        <f t="shared" si="0"/>
        <v>#N/A</v>
      </c>
      <c r="E25" s="44" t="e">
        <f t="shared" ref="E25:E36" si="1">IF(ISNA(HLOOKUP(CountyName,CountyData,ROW($A25)-23,FALSE))=FALSE,HLOOKUP(CountyName,CountyData,ROW(A25)-23,FALSE),HLOOKUP("Counties",CountyName,ROW($A25)-23,FALSE))</f>
        <v>#N/A</v>
      </c>
      <c r="F25" s="78" t="e">
        <f t="shared" ref="F25:J44" si="2">INT(ROUND($E25*F$23/50,0)*50)</f>
        <v>#N/A</v>
      </c>
      <c r="G25" s="78" t="e">
        <f t="shared" si="2"/>
        <v>#N/A</v>
      </c>
      <c r="H25" s="78" t="e">
        <f t="shared" si="2"/>
        <v>#N/A</v>
      </c>
      <c r="I25" s="78" t="e">
        <f t="shared" si="2"/>
        <v>#N/A</v>
      </c>
      <c r="J25" s="78" t="e">
        <f t="shared" si="2"/>
        <v>#N/A</v>
      </c>
      <c r="L25" s="79"/>
    </row>
    <row r="26" spans="1:12" ht="14.25" x14ac:dyDescent="0.45">
      <c r="A26" s="77">
        <v>33359</v>
      </c>
      <c r="B26" s="78" t="e">
        <f t="shared" si="0"/>
        <v>#N/A</v>
      </c>
      <c r="C26" s="78" t="e">
        <f t="shared" si="0"/>
        <v>#N/A</v>
      </c>
      <c r="D26" s="78" t="e">
        <f t="shared" si="0"/>
        <v>#N/A</v>
      </c>
      <c r="E26" s="44" t="e">
        <f t="shared" si="1"/>
        <v>#N/A</v>
      </c>
      <c r="F26" s="78" t="e">
        <f t="shared" si="2"/>
        <v>#N/A</v>
      </c>
      <c r="G26" s="78" t="e">
        <f t="shared" si="2"/>
        <v>#N/A</v>
      </c>
      <c r="H26" s="78" t="e">
        <f t="shared" si="2"/>
        <v>#N/A</v>
      </c>
      <c r="I26" s="78" t="e">
        <f t="shared" si="2"/>
        <v>#N/A</v>
      </c>
      <c r="J26" s="78" t="e">
        <f t="shared" si="2"/>
        <v>#N/A</v>
      </c>
      <c r="K26" s="37">
        <f t="shared" ref="K26:K49" si="3">IF(A26&gt;PISD,1,0)</f>
        <v>1</v>
      </c>
    </row>
    <row r="27" spans="1:12" ht="14.25" x14ac:dyDescent="0.45">
      <c r="A27" s="77">
        <v>33710</v>
      </c>
      <c r="B27" s="78" t="e">
        <f t="shared" si="0"/>
        <v>#N/A</v>
      </c>
      <c r="C27" s="78" t="e">
        <f t="shared" si="0"/>
        <v>#N/A</v>
      </c>
      <c r="D27" s="78" t="e">
        <f t="shared" si="0"/>
        <v>#N/A</v>
      </c>
      <c r="E27" s="44" t="e">
        <f t="shared" si="1"/>
        <v>#N/A</v>
      </c>
      <c r="F27" s="78" t="e">
        <f t="shared" si="2"/>
        <v>#N/A</v>
      </c>
      <c r="G27" s="78" t="e">
        <f t="shared" si="2"/>
        <v>#N/A</v>
      </c>
      <c r="H27" s="78" t="e">
        <f t="shared" si="2"/>
        <v>#N/A</v>
      </c>
      <c r="I27" s="78" t="e">
        <f t="shared" si="2"/>
        <v>#N/A</v>
      </c>
      <c r="J27" s="78" t="e">
        <f t="shared" si="2"/>
        <v>#N/A</v>
      </c>
      <c r="K27" s="37">
        <f t="shared" si="3"/>
        <v>1</v>
      </c>
    </row>
    <row r="28" spans="1:12" ht="14.25" x14ac:dyDescent="0.45">
      <c r="A28" s="77">
        <v>34094</v>
      </c>
      <c r="B28" s="78" t="e">
        <f t="shared" si="0"/>
        <v>#N/A</v>
      </c>
      <c r="C28" s="78" t="e">
        <f t="shared" si="0"/>
        <v>#N/A</v>
      </c>
      <c r="D28" s="78" t="e">
        <f t="shared" si="0"/>
        <v>#N/A</v>
      </c>
      <c r="E28" s="44" t="e">
        <f t="shared" si="1"/>
        <v>#N/A</v>
      </c>
      <c r="F28" s="78" t="e">
        <f t="shared" si="2"/>
        <v>#N/A</v>
      </c>
      <c r="G28" s="78" t="e">
        <f t="shared" si="2"/>
        <v>#N/A</v>
      </c>
      <c r="H28" s="78" t="e">
        <f t="shared" si="2"/>
        <v>#N/A</v>
      </c>
      <c r="I28" s="78" t="e">
        <f t="shared" si="2"/>
        <v>#N/A</v>
      </c>
      <c r="J28" s="78" t="e">
        <f t="shared" si="2"/>
        <v>#N/A</v>
      </c>
      <c r="K28" s="37">
        <f t="shared" si="3"/>
        <v>1</v>
      </c>
    </row>
    <row r="29" spans="1:12" ht="14.25" x14ac:dyDescent="0.45">
      <c r="A29" s="77">
        <v>34485</v>
      </c>
      <c r="B29" s="78" t="e">
        <f t="shared" si="0"/>
        <v>#N/A</v>
      </c>
      <c r="C29" s="78" t="e">
        <f t="shared" si="0"/>
        <v>#N/A</v>
      </c>
      <c r="D29" s="78" t="e">
        <f t="shared" si="0"/>
        <v>#N/A</v>
      </c>
      <c r="E29" s="44" t="e">
        <f t="shared" si="1"/>
        <v>#N/A</v>
      </c>
      <c r="F29" s="78" t="e">
        <f t="shared" si="2"/>
        <v>#N/A</v>
      </c>
      <c r="G29" s="78" t="e">
        <f t="shared" si="2"/>
        <v>#N/A</v>
      </c>
      <c r="H29" s="78" t="e">
        <f t="shared" si="2"/>
        <v>#N/A</v>
      </c>
      <c r="I29" s="78" t="e">
        <f t="shared" si="2"/>
        <v>#N/A</v>
      </c>
      <c r="J29" s="78" t="e">
        <f t="shared" si="2"/>
        <v>#N/A</v>
      </c>
      <c r="K29" s="37">
        <f t="shared" si="3"/>
        <v>1</v>
      </c>
    </row>
    <row r="30" spans="1:12" ht="14.25" x14ac:dyDescent="0.45">
      <c r="A30" s="77">
        <v>34717</v>
      </c>
      <c r="B30" s="78" t="e">
        <f t="shared" si="0"/>
        <v>#N/A</v>
      </c>
      <c r="C30" s="78" t="e">
        <f t="shared" si="0"/>
        <v>#N/A</v>
      </c>
      <c r="D30" s="78" t="e">
        <f t="shared" si="0"/>
        <v>#N/A</v>
      </c>
      <c r="E30" s="44" t="e">
        <f t="shared" si="1"/>
        <v>#N/A</v>
      </c>
      <c r="F30" s="78" t="e">
        <f t="shared" si="2"/>
        <v>#N/A</v>
      </c>
      <c r="G30" s="78" t="e">
        <f t="shared" si="2"/>
        <v>#N/A</v>
      </c>
      <c r="H30" s="78" t="e">
        <f t="shared" si="2"/>
        <v>#N/A</v>
      </c>
      <c r="I30" s="78" t="e">
        <f t="shared" si="2"/>
        <v>#N/A</v>
      </c>
      <c r="J30" s="78" t="e">
        <f t="shared" si="2"/>
        <v>#N/A</v>
      </c>
      <c r="K30" s="37">
        <f t="shared" si="3"/>
        <v>1</v>
      </c>
    </row>
    <row r="31" spans="1:12" ht="14.25" x14ac:dyDescent="0.45">
      <c r="A31" s="77">
        <v>35040</v>
      </c>
      <c r="B31" s="78" t="e">
        <f t="shared" si="0"/>
        <v>#N/A</v>
      </c>
      <c r="C31" s="78" t="e">
        <f t="shared" si="0"/>
        <v>#N/A</v>
      </c>
      <c r="D31" s="78" t="e">
        <f t="shared" si="0"/>
        <v>#N/A</v>
      </c>
      <c r="E31" s="44" t="e">
        <f t="shared" si="1"/>
        <v>#N/A</v>
      </c>
      <c r="F31" s="78" t="e">
        <f t="shared" si="2"/>
        <v>#N/A</v>
      </c>
      <c r="G31" s="78" t="e">
        <f t="shared" si="2"/>
        <v>#N/A</v>
      </c>
      <c r="H31" s="78" t="e">
        <f t="shared" si="2"/>
        <v>#N/A</v>
      </c>
      <c r="I31" s="78" t="e">
        <f t="shared" si="2"/>
        <v>#N/A</v>
      </c>
      <c r="J31" s="78" t="e">
        <f t="shared" si="2"/>
        <v>#N/A</v>
      </c>
      <c r="K31" s="37">
        <f t="shared" si="3"/>
        <v>1</v>
      </c>
    </row>
    <row r="32" spans="1:12" ht="14.25" x14ac:dyDescent="0.45">
      <c r="A32" s="77">
        <v>35426</v>
      </c>
      <c r="B32" s="78" t="e">
        <f t="shared" si="0"/>
        <v>#N/A</v>
      </c>
      <c r="C32" s="78" t="e">
        <f t="shared" si="0"/>
        <v>#N/A</v>
      </c>
      <c r="D32" s="78" t="e">
        <f t="shared" si="0"/>
        <v>#N/A</v>
      </c>
      <c r="E32" s="44" t="e">
        <f t="shared" si="1"/>
        <v>#N/A</v>
      </c>
      <c r="F32" s="78" t="e">
        <f t="shared" si="2"/>
        <v>#N/A</v>
      </c>
      <c r="G32" s="78" t="e">
        <f t="shared" si="2"/>
        <v>#N/A</v>
      </c>
      <c r="H32" s="78" t="e">
        <f t="shared" si="2"/>
        <v>#N/A</v>
      </c>
      <c r="I32" s="78" t="e">
        <f t="shared" si="2"/>
        <v>#N/A</v>
      </c>
      <c r="J32" s="78" t="e">
        <f t="shared" si="2"/>
        <v>#N/A</v>
      </c>
      <c r="K32" s="37">
        <f t="shared" si="3"/>
        <v>1</v>
      </c>
    </row>
    <row r="33" spans="1:12" ht="14.25" x14ac:dyDescent="0.45">
      <c r="A33" s="77">
        <v>35802</v>
      </c>
      <c r="B33" s="78" t="e">
        <f t="shared" si="0"/>
        <v>#N/A</v>
      </c>
      <c r="C33" s="78" t="e">
        <f t="shared" si="0"/>
        <v>#N/A</v>
      </c>
      <c r="D33" s="78" t="e">
        <f t="shared" si="0"/>
        <v>#N/A</v>
      </c>
      <c r="E33" s="44" t="e">
        <f t="shared" si="1"/>
        <v>#N/A</v>
      </c>
      <c r="F33" s="78" t="e">
        <f t="shared" si="2"/>
        <v>#N/A</v>
      </c>
      <c r="G33" s="78" t="e">
        <f t="shared" si="2"/>
        <v>#N/A</v>
      </c>
      <c r="H33" s="78" t="e">
        <f t="shared" si="2"/>
        <v>#N/A</v>
      </c>
      <c r="I33" s="78" t="e">
        <f t="shared" si="2"/>
        <v>#N/A</v>
      </c>
      <c r="J33" s="78" t="e">
        <f t="shared" si="2"/>
        <v>#N/A</v>
      </c>
      <c r="K33" s="37">
        <f t="shared" si="3"/>
        <v>1</v>
      </c>
    </row>
    <row r="34" spans="1:12" ht="14.25" x14ac:dyDescent="0.45">
      <c r="A34" s="77">
        <v>36187</v>
      </c>
      <c r="B34" s="78" t="e">
        <f t="shared" si="0"/>
        <v>#N/A</v>
      </c>
      <c r="C34" s="78" t="e">
        <f t="shared" si="0"/>
        <v>#N/A</v>
      </c>
      <c r="D34" s="78" t="e">
        <f t="shared" si="0"/>
        <v>#N/A</v>
      </c>
      <c r="E34" s="44" t="e">
        <f t="shared" si="1"/>
        <v>#N/A</v>
      </c>
      <c r="F34" s="78" t="e">
        <f t="shared" si="2"/>
        <v>#N/A</v>
      </c>
      <c r="G34" s="78" t="e">
        <f t="shared" si="2"/>
        <v>#N/A</v>
      </c>
      <c r="H34" s="78" t="e">
        <f t="shared" si="2"/>
        <v>#N/A</v>
      </c>
      <c r="I34" s="78" t="e">
        <f t="shared" si="2"/>
        <v>#N/A</v>
      </c>
      <c r="J34" s="78" t="e">
        <f t="shared" si="2"/>
        <v>#N/A</v>
      </c>
      <c r="K34" s="37">
        <f t="shared" si="3"/>
        <v>1</v>
      </c>
    </row>
    <row r="35" spans="1:12" ht="14.25" x14ac:dyDescent="0.45">
      <c r="A35" s="77">
        <v>36594</v>
      </c>
      <c r="B35" s="78" t="e">
        <f t="shared" si="0"/>
        <v>#N/A</v>
      </c>
      <c r="C35" s="78" t="e">
        <f t="shared" si="0"/>
        <v>#N/A</v>
      </c>
      <c r="D35" s="78" t="e">
        <f t="shared" si="0"/>
        <v>#N/A</v>
      </c>
      <c r="E35" s="44" t="e">
        <f t="shared" si="1"/>
        <v>#N/A</v>
      </c>
      <c r="F35" s="78" t="e">
        <f t="shared" si="2"/>
        <v>#N/A</v>
      </c>
      <c r="G35" s="78" t="e">
        <f t="shared" si="2"/>
        <v>#N/A</v>
      </c>
      <c r="H35" s="78" t="e">
        <f t="shared" si="2"/>
        <v>#N/A</v>
      </c>
      <c r="I35" s="78" t="e">
        <f t="shared" si="2"/>
        <v>#N/A</v>
      </c>
      <c r="J35" s="78" t="e">
        <f t="shared" si="2"/>
        <v>#N/A</v>
      </c>
      <c r="K35" s="37">
        <f t="shared" si="3"/>
        <v>1</v>
      </c>
    </row>
    <row r="36" spans="1:12" ht="14.25" x14ac:dyDescent="0.45">
      <c r="A36" s="77">
        <v>36987</v>
      </c>
      <c r="B36" s="78" t="e">
        <f t="shared" si="0"/>
        <v>#N/A</v>
      </c>
      <c r="C36" s="78" t="e">
        <f t="shared" si="0"/>
        <v>#N/A</v>
      </c>
      <c r="D36" s="78" t="e">
        <f t="shared" si="0"/>
        <v>#N/A</v>
      </c>
      <c r="E36" s="44" t="e">
        <f t="shared" si="1"/>
        <v>#N/A</v>
      </c>
      <c r="F36" s="78" t="e">
        <f t="shared" si="2"/>
        <v>#N/A</v>
      </c>
      <c r="G36" s="78" t="e">
        <f t="shared" si="2"/>
        <v>#N/A</v>
      </c>
      <c r="H36" s="78" t="e">
        <f t="shared" si="2"/>
        <v>#N/A</v>
      </c>
      <c r="I36" s="78" t="e">
        <f t="shared" si="2"/>
        <v>#N/A</v>
      </c>
      <c r="J36" s="78" t="e">
        <f t="shared" si="2"/>
        <v>#N/A</v>
      </c>
      <c r="K36" s="37">
        <f t="shared" si="3"/>
        <v>1</v>
      </c>
    </row>
    <row r="37" spans="1:12" ht="14.25" x14ac:dyDescent="0.45">
      <c r="A37" s="77">
        <v>37287</v>
      </c>
      <c r="B37" s="78" t="e">
        <f t="shared" si="0"/>
        <v>#N/A</v>
      </c>
      <c r="C37" s="78" t="e">
        <f t="shared" si="0"/>
        <v>#N/A</v>
      </c>
      <c r="D37" s="78" t="e">
        <f t="shared" si="0"/>
        <v>#N/A</v>
      </c>
      <c r="E37" s="44" t="e">
        <f t="shared" ref="E37:E42" si="4">IF(ISNA(HLOOKUP(CountyName,CountyData,ROW($A37)-23,FALSE))=FALSE,HLOOKUP(CountyName,CountyData,ROW(A37)-23,FALSE),HLOOKUP("Counties",CountyName,ROW($A37)-23,FALSE))</f>
        <v>#N/A</v>
      </c>
      <c r="F37" s="78" t="e">
        <f t="shared" si="2"/>
        <v>#N/A</v>
      </c>
      <c r="G37" s="78" t="e">
        <f t="shared" si="2"/>
        <v>#N/A</v>
      </c>
      <c r="H37" s="78" t="e">
        <f t="shared" si="2"/>
        <v>#N/A</v>
      </c>
      <c r="I37" s="78" t="e">
        <f t="shared" si="2"/>
        <v>#N/A</v>
      </c>
      <c r="J37" s="78" t="e">
        <f t="shared" si="2"/>
        <v>#N/A</v>
      </c>
      <c r="K37" s="37">
        <f t="shared" si="3"/>
        <v>1</v>
      </c>
    </row>
    <row r="38" spans="1:12" ht="14.25" x14ac:dyDescent="0.45">
      <c r="A38" s="77">
        <v>37672</v>
      </c>
      <c r="B38" s="78" t="e">
        <f t="shared" si="0"/>
        <v>#N/A</v>
      </c>
      <c r="C38" s="78" t="e">
        <f t="shared" si="0"/>
        <v>#N/A</v>
      </c>
      <c r="D38" s="78" t="e">
        <f t="shared" si="0"/>
        <v>#N/A</v>
      </c>
      <c r="E38" s="44" t="e">
        <f t="shared" si="4"/>
        <v>#N/A</v>
      </c>
      <c r="F38" s="78" t="e">
        <f t="shared" si="2"/>
        <v>#N/A</v>
      </c>
      <c r="G38" s="78" t="e">
        <f t="shared" si="2"/>
        <v>#N/A</v>
      </c>
      <c r="H38" s="78" t="e">
        <f t="shared" si="2"/>
        <v>#N/A</v>
      </c>
      <c r="I38" s="78" t="e">
        <f t="shared" si="2"/>
        <v>#N/A</v>
      </c>
      <c r="J38" s="78" t="e">
        <f t="shared" si="2"/>
        <v>#N/A</v>
      </c>
      <c r="K38" s="37">
        <f t="shared" si="3"/>
        <v>1</v>
      </c>
    </row>
    <row r="39" spans="1:12" ht="14.25" x14ac:dyDescent="0.45">
      <c r="A39" s="77">
        <v>38014</v>
      </c>
      <c r="B39" s="78" t="e">
        <f t="shared" si="0"/>
        <v>#N/A</v>
      </c>
      <c r="C39" s="78" t="e">
        <f t="shared" si="0"/>
        <v>#N/A</v>
      </c>
      <c r="D39" s="78" t="e">
        <f t="shared" si="0"/>
        <v>#N/A</v>
      </c>
      <c r="E39" s="44" t="e">
        <f t="shared" si="4"/>
        <v>#N/A</v>
      </c>
      <c r="F39" s="78" t="e">
        <f t="shared" si="2"/>
        <v>#N/A</v>
      </c>
      <c r="G39" s="78" t="e">
        <f t="shared" si="2"/>
        <v>#N/A</v>
      </c>
      <c r="H39" s="78" t="e">
        <f t="shared" si="2"/>
        <v>#N/A</v>
      </c>
      <c r="I39" s="78" t="e">
        <f t="shared" si="2"/>
        <v>#N/A</v>
      </c>
      <c r="J39" s="78" t="e">
        <f t="shared" si="2"/>
        <v>#N/A</v>
      </c>
      <c r="K39" s="37">
        <f t="shared" si="3"/>
        <v>1</v>
      </c>
    </row>
    <row r="40" spans="1:12" ht="14.25" x14ac:dyDescent="0.45">
      <c r="A40" s="77">
        <v>38394</v>
      </c>
      <c r="B40" s="78" t="e">
        <f t="shared" si="0"/>
        <v>#N/A</v>
      </c>
      <c r="C40" s="78" t="e">
        <f t="shared" si="0"/>
        <v>#N/A</v>
      </c>
      <c r="D40" s="78" t="e">
        <f t="shared" si="0"/>
        <v>#N/A</v>
      </c>
      <c r="E40" s="44" t="e">
        <f t="shared" si="4"/>
        <v>#N/A</v>
      </c>
      <c r="F40" s="78" t="e">
        <f t="shared" si="2"/>
        <v>#N/A</v>
      </c>
      <c r="G40" s="78" t="e">
        <f t="shared" si="2"/>
        <v>#N/A</v>
      </c>
      <c r="H40" s="78" t="e">
        <f t="shared" si="2"/>
        <v>#N/A</v>
      </c>
      <c r="I40" s="78" t="e">
        <f t="shared" si="2"/>
        <v>#N/A</v>
      </c>
      <c r="J40" s="78" t="e">
        <f t="shared" si="2"/>
        <v>#N/A</v>
      </c>
      <c r="K40" s="37">
        <f t="shared" si="3"/>
        <v>1</v>
      </c>
    </row>
    <row r="41" spans="1:12" ht="14.25" x14ac:dyDescent="0.45">
      <c r="A41" s="77">
        <v>38784</v>
      </c>
      <c r="B41" s="78" t="e">
        <f t="shared" si="0"/>
        <v>#N/A</v>
      </c>
      <c r="C41" s="78" t="e">
        <f t="shared" si="0"/>
        <v>#N/A</v>
      </c>
      <c r="D41" s="78" t="e">
        <f t="shared" si="0"/>
        <v>#N/A</v>
      </c>
      <c r="E41" s="44" t="e">
        <f t="shared" si="4"/>
        <v>#N/A</v>
      </c>
      <c r="F41" s="78" t="e">
        <f t="shared" si="2"/>
        <v>#N/A</v>
      </c>
      <c r="G41" s="78" t="e">
        <f t="shared" si="2"/>
        <v>#N/A</v>
      </c>
      <c r="H41" s="78" t="e">
        <f t="shared" si="2"/>
        <v>#N/A</v>
      </c>
      <c r="I41" s="78" t="e">
        <f t="shared" si="2"/>
        <v>#N/A</v>
      </c>
      <c r="J41" s="78" t="e">
        <f t="shared" si="2"/>
        <v>#N/A</v>
      </c>
      <c r="K41" s="37">
        <f t="shared" si="3"/>
        <v>1</v>
      </c>
    </row>
    <row r="42" spans="1:12" ht="14.25" x14ac:dyDescent="0.45">
      <c r="A42" s="77">
        <v>39161</v>
      </c>
      <c r="B42" s="78" t="e">
        <f t="shared" si="0"/>
        <v>#N/A</v>
      </c>
      <c r="C42" s="78" t="e">
        <f t="shared" si="0"/>
        <v>#N/A</v>
      </c>
      <c r="D42" s="78" t="e">
        <f t="shared" si="0"/>
        <v>#N/A</v>
      </c>
      <c r="E42" s="44" t="e">
        <f t="shared" si="4"/>
        <v>#N/A</v>
      </c>
      <c r="F42" s="78" t="e">
        <f t="shared" si="2"/>
        <v>#N/A</v>
      </c>
      <c r="G42" s="78" t="e">
        <f t="shared" si="2"/>
        <v>#N/A</v>
      </c>
      <c r="H42" s="78" t="e">
        <f t="shared" si="2"/>
        <v>#N/A</v>
      </c>
      <c r="I42" s="78" t="e">
        <f t="shared" si="2"/>
        <v>#N/A</v>
      </c>
      <c r="J42" s="78" t="e">
        <f t="shared" si="2"/>
        <v>#N/A</v>
      </c>
      <c r="K42" s="37">
        <f t="shared" si="3"/>
        <v>1</v>
      </c>
    </row>
    <row r="43" spans="1:12" ht="14.25" x14ac:dyDescent="0.45">
      <c r="A43" s="77">
        <v>39491</v>
      </c>
      <c r="B43" s="78" t="e">
        <f t="shared" si="0"/>
        <v>#N/A</v>
      </c>
      <c r="C43" s="78" t="e">
        <f>INT(ROUND($E43*C$23/50,0)*50)</f>
        <v>#N/A</v>
      </c>
      <c r="D43" s="78" t="e">
        <f>INT(ROUND($E43*D$23/50,0)*50)</f>
        <v>#N/A</v>
      </c>
      <c r="E43" s="44" t="e">
        <f>IF(ISNA(HLOOKUP(CountyName,CountyData,ROW($A43)-23,FALSE))=FALSE,HLOOKUP(CountyName,CountyData,ROW(A43)-23,FALSE),HLOOKUP("Counties",CountyName,ROW($A43)-23,FALSE))</f>
        <v>#N/A</v>
      </c>
      <c r="F43" s="78" t="e">
        <f t="shared" si="2"/>
        <v>#N/A</v>
      </c>
      <c r="G43" s="78" t="e">
        <f t="shared" si="2"/>
        <v>#N/A</v>
      </c>
      <c r="H43" s="78" t="e">
        <f t="shared" si="2"/>
        <v>#N/A</v>
      </c>
      <c r="I43" s="78" t="e">
        <f t="shared" si="2"/>
        <v>#N/A</v>
      </c>
      <c r="J43" s="78" t="e">
        <f t="shared" si="2"/>
        <v>#N/A</v>
      </c>
      <c r="K43" s="37">
        <f t="shared" si="3"/>
        <v>1</v>
      </c>
    </row>
    <row r="44" spans="1:12" ht="14.25" x14ac:dyDescent="0.45">
      <c r="A44" s="77">
        <v>39891</v>
      </c>
      <c r="B44" s="78" t="e">
        <f t="shared" si="0"/>
        <v>#N/A</v>
      </c>
      <c r="C44" s="78" t="e">
        <f>INT(ROUND($E44*C$23/50,0)*50)</f>
        <v>#N/A</v>
      </c>
      <c r="D44" s="78" t="e">
        <f>INT(ROUND($E44*D$23/50,0)*50)</f>
        <v>#N/A</v>
      </c>
      <c r="E44" s="44" t="e">
        <f t="shared" ref="E44:E49" si="5">IF(_xlfn.SINGLE(HERA)="Y",HLOOKUP(CountyName,HERAData,ROW(A44)-23,FALSE),IF(AND(K44=1,HLOOKUP(CountyName,CountyData,ROW(A44)-23,FALSE)&lt;E43),E43,HLOOKUP(CountyName,CountyData,ROW(A44)-23,FALSE)))</f>
        <v>#N/A</v>
      </c>
      <c r="F44" s="78" t="e">
        <f t="shared" si="2"/>
        <v>#N/A</v>
      </c>
      <c r="G44" s="78" t="e">
        <f t="shared" si="2"/>
        <v>#N/A</v>
      </c>
      <c r="H44" s="78" t="e">
        <f t="shared" si="2"/>
        <v>#N/A</v>
      </c>
      <c r="I44" s="78" t="e">
        <f t="shared" si="2"/>
        <v>#N/A</v>
      </c>
      <c r="J44" s="78" t="e">
        <f t="shared" si="2"/>
        <v>#N/A</v>
      </c>
      <c r="K44" s="37">
        <f t="shared" si="3"/>
        <v>1</v>
      </c>
      <c r="L44" s="78"/>
    </row>
    <row r="45" spans="1:12" ht="14.25" x14ac:dyDescent="0.45">
      <c r="A45" s="77">
        <v>40312</v>
      </c>
      <c r="B45" s="78" t="e">
        <f>INT(CEILING($E45*B$23/50,1)*50)</f>
        <v>#N/A</v>
      </c>
      <c r="C45" s="78" t="e">
        <f t="shared" ref="C45:D59" si="6">INT(CEILING($E45*C$23/50,1)*50)</f>
        <v>#N/A</v>
      </c>
      <c r="D45" s="78" t="e">
        <f t="shared" si="6"/>
        <v>#N/A</v>
      </c>
      <c r="E45" s="44" t="e">
        <f t="shared" si="5"/>
        <v>#N/A</v>
      </c>
      <c r="F45" s="78" t="e">
        <f t="shared" ref="F45:J59" si="7">INT(CEILING($E45*F$23/50,1)*50)</f>
        <v>#N/A</v>
      </c>
      <c r="G45" s="78" t="e">
        <f t="shared" si="7"/>
        <v>#N/A</v>
      </c>
      <c r="H45" s="78" t="e">
        <f t="shared" si="7"/>
        <v>#N/A</v>
      </c>
      <c r="I45" s="78" t="e">
        <f t="shared" si="7"/>
        <v>#N/A</v>
      </c>
      <c r="J45" s="78" t="e">
        <f t="shared" si="7"/>
        <v>#N/A</v>
      </c>
      <c r="K45" s="37">
        <f t="shared" si="3"/>
        <v>1</v>
      </c>
      <c r="L45" s="78"/>
    </row>
    <row r="46" spans="1:12" ht="14.25" x14ac:dyDescent="0.45">
      <c r="A46" s="77">
        <v>40694</v>
      </c>
      <c r="B46" s="78" t="e">
        <f t="shared" ref="B46:B59" si="8">INT(CEILING($E46*B$23/50,1)*50)</f>
        <v>#N/A</v>
      </c>
      <c r="C46" s="78" t="e">
        <f t="shared" si="6"/>
        <v>#N/A</v>
      </c>
      <c r="D46" s="78" t="e">
        <f t="shared" si="6"/>
        <v>#N/A</v>
      </c>
      <c r="E46" s="44" t="e">
        <f t="shared" si="5"/>
        <v>#N/A</v>
      </c>
      <c r="F46" s="78" t="e">
        <f t="shared" si="7"/>
        <v>#N/A</v>
      </c>
      <c r="G46" s="78" t="e">
        <f t="shared" si="7"/>
        <v>#N/A</v>
      </c>
      <c r="H46" s="78" t="e">
        <f t="shared" si="7"/>
        <v>#N/A</v>
      </c>
      <c r="I46" s="78" t="e">
        <f t="shared" si="7"/>
        <v>#N/A</v>
      </c>
      <c r="J46" s="78" t="e">
        <f t="shared" si="7"/>
        <v>#N/A</v>
      </c>
      <c r="K46" s="37">
        <f t="shared" si="3"/>
        <v>1</v>
      </c>
    </row>
    <row r="47" spans="1:12" ht="14.25" x14ac:dyDescent="0.45">
      <c r="A47" s="77">
        <v>40878</v>
      </c>
      <c r="B47" s="78" t="e">
        <f t="shared" si="8"/>
        <v>#N/A</v>
      </c>
      <c r="C47" s="78" t="e">
        <f t="shared" si="6"/>
        <v>#N/A</v>
      </c>
      <c r="D47" s="78" t="e">
        <f t="shared" si="6"/>
        <v>#N/A</v>
      </c>
      <c r="E47" s="44" t="e">
        <f t="shared" si="5"/>
        <v>#N/A</v>
      </c>
      <c r="F47" s="78" t="e">
        <f t="shared" si="7"/>
        <v>#N/A</v>
      </c>
      <c r="G47" s="78" t="e">
        <f t="shared" si="7"/>
        <v>#N/A</v>
      </c>
      <c r="H47" s="78" t="e">
        <f t="shared" si="7"/>
        <v>#N/A</v>
      </c>
      <c r="I47" s="78" t="e">
        <f t="shared" si="7"/>
        <v>#N/A</v>
      </c>
      <c r="J47" s="78" t="e">
        <f t="shared" si="7"/>
        <v>#N/A</v>
      </c>
      <c r="K47" s="37">
        <f t="shared" si="3"/>
        <v>1</v>
      </c>
    </row>
    <row r="48" spans="1:12" ht="14.25" x14ac:dyDescent="0.45">
      <c r="A48" s="77">
        <v>41247</v>
      </c>
      <c r="B48" s="78" t="e">
        <f t="shared" si="8"/>
        <v>#N/A</v>
      </c>
      <c r="C48" s="78" t="e">
        <f t="shared" si="6"/>
        <v>#N/A</v>
      </c>
      <c r="D48" s="78" t="e">
        <f t="shared" si="6"/>
        <v>#N/A</v>
      </c>
      <c r="E48" s="44" t="e">
        <f t="shared" si="5"/>
        <v>#N/A</v>
      </c>
      <c r="F48" s="78" t="e">
        <f t="shared" si="7"/>
        <v>#N/A</v>
      </c>
      <c r="G48" s="78" t="e">
        <f t="shared" si="7"/>
        <v>#N/A</v>
      </c>
      <c r="H48" s="78" t="e">
        <f t="shared" si="7"/>
        <v>#N/A</v>
      </c>
      <c r="I48" s="78" t="e">
        <f t="shared" si="7"/>
        <v>#N/A</v>
      </c>
      <c r="J48" s="78" t="e">
        <f t="shared" si="7"/>
        <v>#N/A</v>
      </c>
      <c r="K48" s="37">
        <f t="shared" si="3"/>
        <v>1</v>
      </c>
    </row>
    <row r="49" spans="1:11" ht="14.25" x14ac:dyDescent="0.45">
      <c r="A49" s="77">
        <v>41626</v>
      </c>
      <c r="B49" s="78" t="e">
        <f t="shared" si="8"/>
        <v>#N/A</v>
      </c>
      <c r="C49" s="78" t="e">
        <f t="shared" si="6"/>
        <v>#N/A</v>
      </c>
      <c r="D49" s="78" t="e">
        <f t="shared" si="6"/>
        <v>#N/A</v>
      </c>
      <c r="E49" s="44" t="e">
        <f t="shared" si="5"/>
        <v>#N/A</v>
      </c>
      <c r="F49" s="78" t="e">
        <f t="shared" si="7"/>
        <v>#N/A</v>
      </c>
      <c r="G49" s="78" t="e">
        <f t="shared" si="7"/>
        <v>#N/A</v>
      </c>
      <c r="H49" s="78" t="e">
        <f t="shared" si="7"/>
        <v>#N/A</v>
      </c>
      <c r="I49" s="78" t="e">
        <f t="shared" si="7"/>
        <v>#N/A</v>
      </c>
      <c r="J49" s="78" t="e">
        <f t="shared" si="7"/>
        <v>#N/A</v>
      </c>
      <c r="K49" s="37">
        <f t="shared" si="3"/>
        <v>1</v>
      </c>
    </row>
    <row r="50" spans="1:11" ht="14.25" x14ac:dyDescent="0.45">
      <c r="A50" s="77">
        <v>42069</v>
      </c>
      <c r="B50" s="78" t="e">
        <f t="shared" si="8"/>
        <v>#N/A</v>
      </c>
      <c r="C50" s="78" t="e">
        <f t="shared" si="6"/>
        <v>#N/A</v>
      </c>
      <c r="D50" s="78" t="e">
        <f t="shared" si="6"/>
        <v>#N/A</v>
      </c>
      <c r="E50" s="44" t="e">
        <f t="shared" ref="E50" si="9">IF(_xlfn.SINGLE(HERA)="Y",HLOOKUP(CountyName,HERAData,ROW(A50)-23,FALSE),IF(AND(K50=1,HLOOKUP(CountyName,CountyData,ROW(A50)-23,FALSE)&lt;E49),E49,HLOOKUP(CountyName,CountyData,ROW(A50)-23,FALSE)))</f>
        <v>#N/A</v>
      </c>
      <c r="F50" s="78" t="e">
        <f t="shared" si="7"/>
        <v>#N/A</v>
      </c>
      <c r="G50" s="78" t="e">
        <f t="shared" si="7"/>
        <v>#N/A</v>
      </c>
      <c r="H50" s="78" t="e">
        <f t="shared" si="7"/>
        <v>#N/A</v>
      </c>
      <c r="I50" s="78" t="e">
        <f t="shared" si="7"/>
        <v>#N/A</v>
      </c>
      <c r="J50" s="78" t="e">
        <f t="shared" si="7"/>
        <v>#N/A</v>
      </c>
      <c r="K50" s="37">
        <f t="shared" ref="K50" si="10">IF(A50&gt;PISD,1,0)</f>
        <v>1</v>
      </c>
    </row>
    <row r="51" spans="1:11" ht="14.25" x14ac:dyDescent="0.45">
      <c r="A51" s="77">
        <v>42457</v>
      </c>
      <c r="B51" s="78" t="e">
        <f t="shared" si="8"/>
        <v>#N/A</v>
      </c>
      <c r="C51" s="78" t="e">
        <f t="shared" si="6"/>
        <v>#N/A</v>
      </c>
      <c r="D51" s="78" t="e">
        <f t="shared" si="6"/>
        <v>#N/A</v>
      </c>
      <c r="E51" s="44" t="e">
        <f t="shared" ref="E51" si="11">IF(_xlfn.SINGLE(HERA)="Y",HLOOKUP(CountyName,HERAData,ROW(A51)-23,FALSE),IF(AND(K51=1,HLOOKUP(CountyName,CountyData,ROW(A51)-23,FALSE)&lt;E50),E50,HLOOKUP(CountyName,CountyData,ROW(A51)-23,FALSE)))</f>
        <v>#N/A</v>
      </c>
      <c r="F51" s="78" t="e">
        <f t="shared" si="7"/>
        <v>#N/A</v>
      </c>
      <c r="G51" s="78" t="e">
        <f t="shared" si="7"/>
        <v>#N/A</v>
      </c>
      <c r="H51" s="78" t="e">
        <f t="shared" si="7"/>
        <v>#N/A</v>
      </c>
      <c r="I51" s="78" t="e">
        <f t="shared" si="7"/>
        <v>#N/A</v>
      </c>
      <c r="J51" s="78" t="e">
        <f t="shared" si="7"/>
        <v>#N/A</v>
      </c>
      <c r="K51" s="37">
        <f t="shared" ref="K51" si="12">IF(A51&gt;PISD,1,0)</f>
        <v>1</v>
      </c>
    </row>
    <row r="52" spans="1:11" ht="14.25" x14ac:dyDescent="0.45">
      <c r="A52" s="77">
        <v>42839</v>
      </c>
      <c r="B52" s="78" t="e">
        <f t="shared" si="8"/>
        <v>#N/A</v>
      </c>
      <c r="C52" s="78" t="e">
        <f t="shared" si="6"/>
        <v>#N/A</v>
      </c>
      <c r="D52" s="78" t="e">
        <f t="shared" si="6"/>
        <v>#N/A</v>
      </c>
      <c r="E52" s="44" t="e">
        <f t="shared" ref="E52" si="13">IF(_xlfn.SINGLE(HERA)="Y",HLOOKUP(CountyName,HERAData,ROW(A52)-23,FALSE),IF(AND(K52=1,HLOOKUP(CountyName,CountyData,ROW(A52)-23,FALSE)&lt;E51),E51,HLOOKUP(CountyName,CountyData,ROW(A52)-23,FALSE)))</f>
        <v>#N/A</v>
      </c>
      <c r="F52" s="78" t="e">
        <f t="shared" si="7"/>
        <v>#N/A</v>
      </c>
      <c r="G52" s="78" t="e">
        <f t="shared" si="7"/>
        <v>#N/A</v>
      </c>
      <c r="H52" s="78" t="e">
        <f t="shared" si="7"/>
        <v>#N/A</v>
      </c>
      <c r="I52" s="78" t="e">
        <f t="shared" si="7"/>
        <v>#N/A</v>
      </c>
      <c r="J52" s="78" t="e">
        <f t="shared" si="7"/>
        <v>#N/A</v>
      </c>
      <c r="K52" s="37">
        <f t="shared" ref="K52" si="14">IF(A52&gt;PISD,1,0)</f>
        <v>1</v>
      </c>
    </row>
    <row r="53" spans="1:11" ht="14.25" x14ac:dyDescent="0.45">
      <c r="A53" s="77">
        <v>43191</v>
      </c>
      <c r="B53" s="78" t="e">
        <f t="shared" si="8"/>
        <v>#N/A</v>
      </c>
      <c r="C53" s="78" t="e">
        <f t="shared" si="6"/>
        <v>#N/A</v>
      </c>
      <c r="D53" s="78" t="e">
        <f t="shared" si="6"/>
        <v>#N/A</v>
      </c>
      <c r="E53" s="44" t="e">
        <f t="shared" ref="E53" si="15">IF(_xlfn.SINGLE(HERA)="Y",HLOOKUP(CountyName,HERAData,ROW(A53)-23,FALSE),IF(AND(K53=1,HLOOKUP(CountyName,CountyData,ROW(A53)-23,FALSE)&lt;E52),E52,HLOOKUP(CountyName,CountyData,ROW(A53)-23,FALSE)))</f>
        <v>#N/A</v>
      </c>
      <c r="F53" s="78" t="e">
        <f t="shared" si="7"/>
        <v>#N/A</v>
      </c>
      <c r="G53" s="78" t="e">
        <f t="shared" si="7"/>
        <v>#N/A</v>
      </c>
      <c r="H53" s="78" t="e">
        <f t="shared" si="7"/>
        <v>#N/A</v>
      </c>
      <c r="I53" s="78" t="e">
        <f t="shared" si="7"/>
        <v>#N/A</v>
      </c>
      <c r="J53" s="78" t="e">
        <f t="shared" si="7"/>
        <v>#N/A</v>
      </c>
      <c r="K53" s="37">
        <f t="shared" ref="K53" si="16">IF(A53&gt;PISD,1,0)</f>
        <v>1</v>
      </c>
    </row>
    <row r="54" spans="1:11" ht="14.25" x14ac:dyDescent="0.45">
      <c r="A54" s="77">
        <v>43579</v>
      </c>
      <c r="B54" s="78" t="e">
        <f t="shared" si="8"/>
        <v>#N/A</v>
      </c>
      <c r="C54" s="78" t="e">
        <f t="shared" si="6"/>
        <v>#N/A</v>
      </c>
      <c r="D54" s="78" t="e">
        <f t="shared" si="6"/>
        <v>#N/A</v>
      </c>
      <c r="E54" s="44" t="e">
        <f t="shared" ref="E54" si="17">IF(_xlfn.SINGLE(HERA)="Y",HLOOKUP(CountyName,HERAData,ROW(A54)-23,FALSE),IF(AND(K54=1,HLOOKUP(CountyName,CountyData,ROW(A54)-23,FALSE)&lt;E53),E53,HLOOKUP(CountyName,CountyData,ROW(A54)-23,FALSE)))</f>
        <v>#N/A</v>
      </c>
      <c r="F54" s="78" t="e">
        <f t="shared" si="7"/>
        <v>#N/A</v>
      </c>
      <c r="G54" s="78" t="e">
        <f t="shared" si="7"/>
        <v>#N/A</v>
      </c>
      <c r="H54" s="78" t="e">
        <f t="shared" si="7"/>
        <v>#N/A</v>
      </c>
      <c r="I54" s="78" t="e">
        <f t="shared" si="7"/>
        <v>#N/A</v>
      </c>
      <c r="J54" s="78" t="e">
        <f t="shared" si="7"/>
        <v>#N/A</v>
      </c>
      <c r="K54" s="37">
        <f t="shared" ref="K54" si="18">IF(A54&gt;PISD,1,0)</f>
        <v>1</v>
      </c>
    </row>
    <row r="55" spans="1:11" ht="14.25" x14ac:dyDescent="0.45">
      <c r="A55" s="77">
        <v>43922</v>
      </c>
      <c r="B55" s="78" t="e">
        <f t="shared" si="8"/>
        <v>#N/A</v>
      </c>
      <c r="C55" s="78" t="e">
        <f t="shared" si="6"/>
        <v>#N/A</v>
      </c>
      <c r="D55" s="78" t="e">
        <f t="shared" si="6"/>
        <v>#N/A</v>
      </c>
      <c r="E55" s="44" t="e">
        <f t="shared" ref="E55:E56" si="19">IF(_xlfn.SINGLE(HERA)="Y",HLOOKUP(CountyName,HERAData,ROW(A55)-23,FALSE),IF(AND(K55=1,HLOOKUP(CountyName,CountyData,ROW(A55)-23,FALSE)&lt;E54),E54,HLOOKUP(CountyName,CountyData,ROW(A55)-23,FALSE)))</f>
        <v>#N/A</v>
      </c>
      <c r="F55" s="78" t="e">
        <f t="shared" si="7"/>
        <v>#N/A</v>
      </c>
      <c r="G55" s="78" t="e">
        <f t="shared" si="7"/>
        <v>#N/A</v>
      </c>
      <c r="H55" s="78" t="e">
        <f t="shared" si="7"/>
        <v>#N/A</v>
      </c>
      <c r="I55" s="78" t="e">
        <f t="shared" si="7"/>
        <v>#N/A</v>
      </c>
      <c r="J55" s="78" t="e">
        <f t="shared" si="7"/>
        <v>#N/A</v>
      </c>
      <c r="K55" s="37">
        <f t="shared" ref="K55:K56" si="20">IF(A55&gt;PISD,1,0)</f>
        <v>1</v>
      </c>
    </row>
    <row r="56" spans="1:11" ht="14.25" x14ac:dyDescent="0.45">
      <c r="A56" s="77">
        <v>44287</v>
      </c>
      <c r="B56" s="78" t="e">
        <f t="shared" si="8"/>
        <v>#N/A</v>
      </c>
      <c r="C56" s="78" t="e">
        <f t="shared" si="6"/>
        <v>#N/A</v>
      </c>
      <c r="D56" s="78" t="e">
        <f t="shared" si="6"/>
        <v>#N/A</v>
      </c>
      <c r="E56" s="44" t="e">
        <f t="shared" si="19"/>
        <v>#N/A</v>
      </c>
      <c r="F56" s="78" t="e">
        <f t="shared" si="7"/>
        <v>#N/A</v>
      </c>
      <c r="G56" s="78" t="e">
        <f t="shared" si="7"/>
        <v>#N/A</v>
      </c>
      <c r="H56" s="78" t="e">
        <f t="shared" si="7"/>
        <v>#N/A</v>
      </c>
      <c r="I56" s="78" t="e">
        <f t="shared" si="7"/>
        <v>#N/A</v>
      </c>
      <c r="J56" s="78" t="e">
        <f t="shared" si="7"/>
        <v>#N/A</v>
      </c>
      <c r="K56" s="37">
        <f t="shared" si="20"/>
        <v>1</v>
      </c>
    </row>
    <row r="57" spans="1:11" ht="14.25" x14ac:dyDescent="0.45">
      <c r="A57" s="77">
        <v>44669</v>
      </c>
      <c r="B57" s="78" t="e">
        <f t="shared" si="8"/>
        <v>#N/A</v>
      </c>
      <c r="C57" s="78" t="e">
        <f t="shared" si="6"/>
        <v>#N/A</v>
      </c>
      <c r="D57" s="78" t="e">
        <f t="shared" si="6"/>
        <v>#N/A</v>
      </c>
      <c r="E57" s="44" t="e">
        <f t="shared" ref="E57" si="21">IF(_xlfn.SINGLE(HERA)="Y",HLOOKUP(CountyName,HERAData,ROW(A57)-23,FALSE),IF(AND(K57=1,HLOOKUP(CountyName,CountyData,ROW(A57)-23,FALSE)&lt;E56),E56,HLOOKUP(CountyName,CountyData,ROW(A57)-23,FALSE)))</f>
        <v>#N/A</v>
      </c>
      <c r="F57" s="78" t="e">
        <f t="shared" si="7"/>
        <v>#N/A</v>
      </c>
      <c r="G57" s="78" t="e">
        <f t="shared" si="7"/>
        <v>#N/A</v>
      </c>
      <c r="H57" s="78" t="e">
        <f t="shared" si="7"/>
        <v>#N/A</v>
      </c>
      <c r="I57" s="78" t="e">
        <f t="shared" si="7"/>
        <v>#N/A</v>
      </c>
      <c r="J57" s="78" t="e">
        <f t="shared" si="7"/>
        <v>#N/A</v>
      </c>
      <c r="K57" s="37">
        <f t="shared" ref="K57" si="22">IF(A57&gt;PISD,1,0)</f>
        <v>1</v>
      </c>
    </row>
    <row r="58" spans="1:11" ht="14.25" x14ac:dyDescent="0.45">
      <c r="A58" s="77">
        <v>45061</v>
      </c>
      <c r="B58" s="78" t="e">
        <f t="shared" si="8"/>
        <v>#N/A</v>
      </c>
      <c r="C58" s="78" t="e">
        <f t="shared" si="6"/>
        <v>#N/A</v>
      </c>
      <c r="D58" s="78" t="e">
        <f t="shared" si="6"/>
        <v>#N/A</v>
      </c>
      <c r="E58" s="44" t="e">
        <f t="shared" ref="E58" si="23">IF(_xlfn.SINGLE(HERA)="Y",HLOOKUP(CountyName,HERAData,ROW(A58)-23,FALSE),IF(AND(K58=1,HLOOKUP(CountyName,CountyData,ROW(A58)-23,FALSE)&lt;E57),E57,HLOOKUP(CountyName,CountyData,ROW(A58)-23,FALSE)))</f>
        <v>#N/A</v>
      </c>
      <c r="F58" s="78" t="e">
        <f t="shared" si="7"/>
        <v>#N/A</v>
      </c>
      <c r="G58" s="78" t="e">
        <f t="shared" si="7"/>
        <v>#N/A</v>
      </c>
      <c r="H58" s="78" t="e">
        <f t="shared" si="7"/>
        <v>#N/A</v>
      </c>
      <c r="I58" s="78" t="e">
        <f t="shared" si="7"/>
        <v>#N/A</v>
      </c>
      <c r="J58" s="78" t="e">
        <f t="shared" si="7"/>
        <v>#N/A</v>
      </c>
      <c r="K58" s="37">
        <f t="shared" ref="K58" si="24">IF(A58&gt;PISD,1,0)</f>
        <v>1</v>
      </c>
    </row>
    <row r="59" spans="1:11" ht="14.25" x14ac:dyDescent="0.45">
      <c r="A59" s="77">
        <v>45383</v>
      </c>
      <c r="B59" s="78" t="e">
        <f t="shared" si="8"/>
        <v>#N/A</v>
      </c>
      <c r="C59" s="78" t="e">
        <f t="shared" si="6"/>
        <v>#N/A</v>
      </c>
      <c r="D59" s="78" t="e">
        <f t="shared" si="6"/>
        <v>#N/A</v>
      </c>
      <c r="E59" s="44" t="e">
        <f t="shared" ref="E59" si="25">IF(_xlfn.SINGLE(HERA)="Y",HLOOKUP(CountyName,HERAData,ROW(A59)-23,FALSE),IF(AND(K59=1,HLOOKUP(CountyName,CountyData,ROW(A59)-23,FALSE)&lt;E58),E58,HLOOKUP(CountyName,CountyData,ROW(A59)-23,FALSE)))</f>
        <v>#N/A</v>
      </c>
      <c r="F59" s="78" t="e">
        <f t="shared" si="7"/>
        <v>#N/A</v>
      </c>
      <c r="G59" s="78" t="e">
        <f t="shared" si="7"/>
        <v>#N/A</v>
      </c>
      <c r="H59" s="78" t="e">
        <f t="shared" si="7"/>
        <v>#N/A</v>
      </c>
      <c r="I59" s="78" t="e">
        <f t="shared" si="7"/>
        <v>#N/A</v>
      </c>
      <c r="J59" s="78" t="e">
        <f t="shared" si="7"/>
        <v>#N/A</v>
      </c>
      <c r="K59" s="37">
        <f t="shared" ref="K59" si="26">IF(A59&gt;PISD,1,0)</f>
        <v>1</v>
      </c>
    </row>
    <row r="64" spans="1:11" x14ac:dyDescent="0.35">
      <c r="A64" s="80" t="s">
        <v>179</v>
      </c>
      <c r="B64" s="76" t="s">
        <v>180</v>
      </c>
      <c r="C64" s="76">
        <v>1</v>
      </c>
      <c r="D64" s="76">
        <v>2</v>
      </c>
      <c r="E64" s="76">
        <v>3</v>
      </c>
      <c r="F64" s="76">
        <v>4</v>
      </c>
      <c r="G64" s="76">
        <v>5</v>
      </c>
      <c r="H64" s="76">
        <v>6</v>
      </c>
    </row>
    <row r="65" spans="1:8" x14ac:dyDescent="0.35">
      <c r="A65" s="80">
        <f t="shared" ref="A65:A99" si="27">A25</f>
        <v>31778</v>
      </c>
      <c r="B65" s="37" t="e">
        <f t="shared" ref="B65:B99" si="28">(B25*0.3/12)</f>
        <v>#N/A</v>
      </c>
      <c r="C65" s="37" t="e">
        <f t="shared" ref="C65:C99" si="29">((B25+C25)/2/12*0.3)</f>
        <v>#N/A</v>
      </c>
      <c r="D65" s="37" t="e">
        <f t="shared" ref="D65:D99" si="30">(D25*0.3/12)</f>
        <v>#N/A</v>
      </c>
      <c r="E65" s="37" t="e">
        <f t="shared" ref="E65:E99" si="31">((E25+F25)/2/12*0.3)</f>
        <v>#N/A</v>
      </c>
      <c r="F65" s="37" t="e">
        <f t="shared" ref="F65:F99" si="32">(G25*0.3/12)</f>
        <v>#N/A</v>
      </c>
      <c r="G65" s="37" t="e">
        <f t="shared" ref="G65:G99" si="33">((H25+I25)/2/12*0.3)</f>
        <v>#N/A</v>
      </c>
      <c r="H65" s="37" t="e">
        <f t="shared" ref="H65:H99" si="34">(J25*0.3/12)</f>
        <v>#N/A</v>
      </c>
    </row>
    <row r="66" spans="1:8" x14ac:dyDescent="0.35">
      <c r="A66" s="80">
        <f t="shared" si="27"/>
        <v>33359</v>
      </c>
      <c r="B66" s="37" t="e">
        <f t="shared" si="28"/>
        <v>#N/A</v>
      </c>
      <c r="C66" s="37" t="e">
        <f t="shared" si="29"/>
        <v>#N/A</v>
      </c>
      <c r="D66" s="37" t="e">
        <f t="shared" si="30"/>
        <v>#N/A</v>
      </c>
      <c r="E66" s="37" t="e">
        <f t="shared" si="31"/>
        <v>#N/A</v>
      </c>
      <c r="F66" s="37" t="e">
        <f t="shared" si="32"/>
        <v>#N/A</v>
      </c>
      <c r="G66" s="37" t="e">
        <f t="shared" si="33"/>
        <v>#N/A</v>
      </c>
      <c r="H66" s="37" t="e">
        <f t="shared" si="34"/>
        <v>#N/A</v>
      </c>
    </row>
    <row r="67" spans="1:8" x14ac:dyDescent="0.35">
      <c r="A67" s="80">
        <f t="shared" si="27"/>
        <v>33710</v>
      </c>
      <c r="B67" s="37" t="e">
        <f t="shared" si="28"/>
        <v>#N/A</v>
      </c>
      <c r="C67" s="37" t="e">
        <f t="shared" si="29"/>
        <v>#N/A</v>
      </c>
      <c r="D67" s="37" t="e">
        <f t="shared" si="30"/>
        <v>#N/A</v>
      </c>
      <c r="E67" s="37" t="e">
        <f t="shared" si="31"/>
        <v>#N/A</v>
      </c>
      <c r="F67" s="37" t="e">
        <f t="shared" si="32"/>
        <v>#N/A</v>
      </c>
      <c r="G67" s="37" t="e">
        <f t="shared" si="33"/>
        <v>#N/A</v>
      </c>
      <c r="H67" s="37" t="e">
        <f t="shared" si="34"/>
        <v>#N/A</v>
      </c>
    </row>
    <row r="68" spans="1:8" x14ac:dyDescent="0.35">
      <c r="A68" s="80">
        <f t="shared" si="27"/>
        <v>34094</v>
      </c>
      <c r="B68" s="37" t="e">
        <f t="shared" si="28"/>
        <v>#N/A</v>
      </c>
      <c r="C68" s="37" t="e">
        <f t="shared" si="29"/>
        <v>#N/A</v>
      </c>
      <c r="D68" s="37" t="e">
        <f t="shared" si="30"/>
        <v>#N/A</v>
      </c>
      <c r="E68" s="37" t="e">
        <f t="shared" si="31"/>
        <v>#N/A</v>
      </c>
      <c r="F68" s="37" t="e">
        <f t="shared" si="32"/>
        <v>#N/A</v>
      </c>
      <c r="G68" s="37" t="e">
        <f t="shared" si="33"/>
        <v>#N/A</v>
      </c>
      <c r="H68" s="37" t="e">
        <f t="shared" si="34"/>
        <v>#N/A</v>
      </c>
    </row>
    <row r="69" spans="1:8" x14ac:dyDescent="0.35">
      <c r="A69" s="80">
        <f t="shared" si="27"/>
        <v>34485</v>
      </c>
      <c r="B69" s="37" t="e">
        <f t="shared" si="28"/>
        <v>#N/A</v>
      </c>
      <c r="C69" s="37" t="e">
        <f t="shared" si="29"/>
        <v>#N/A</v>
      </c>
      <c r="D69" s="37" t="e">
        <f t="shared" si="30"/>
        <v>#N/A</v>
      </c>
      <c r="E69" s="37" t="e">
        <f t="shared" si="31"/>
        <v>#N/A</v>
      </c>
      <c r="F69" s="37" t="e">
        <f t="shared" si="32"/>
        <v>#N/A</v>
      </c>
      <c r="G69" s="37" t="e">
        <f t="shared" si="33"/>
        <v>#N/A</v>
      </c>
      <c r="H69" s="37" t="e">
        <f t="shared" si="34"/>
        <v>#N/A</v>
      </c>
    </row>
    <row r="70" spans="1:8" x14ac:dyDescent="0.35">
      <c r="A70" s="80">
        <f t="shared" si="27"/>
        <v>34717</v>
      </c>
      <c r="B70" s="37" t="e">
        <f t="shared" si="28"/>
        <v>#N/A</v>
      </c>
      <c r="C70" s="37" t="e">
        <f t="shared" si="29"/>
        <v>#N/A</v>
      </c>
      <c r="D70" s="37" t="e">
        <f t="shared" si="30"/>
        <v>#N/A</v>
      </c>
      <c r="E70" s="37" t="e">
        <f t="shared" si="31"/>
        <v>#N/A</v>
      </c>
      <c r="F70" s="37" t="e">
        <f t="shared" si="32"/>
        <v>#N/A</v>
      </c>
      <c r="G70" s="37" t="e">
        <f t="shared" si="33"/>
        <v>#N/A</v>
      </c>
      <c r="H70" s="37" t="e">
        <f t="shared" si="34"/>
        <v>#N/A</v>
      </c>
    </row>
    <row r="71" spans="1:8" x14ac:dyDescent="0.35">
      <c r="A71" s="80">
        <f t="shared" si="27"/>
        <v>35040</v>
      </c>
      <c r="B71" s="37" t="e">
        <f t="shared" si="28"/>
        <v>#N/A</v>
      </c>
      <c r="C71" s="37" t="e">
        <f t="shared" si="29"/>
        <v>#N/A</v>
      </c>
      <c r="D71" s="37" t="e">
        <f t="shared" si="30"/>
        <v>#N/A</v>
      </c>
      <c r="E71" s="37" t="e">
        <f t="shared" si="31"/>
        <v>#N/A</v>
      </c>
      <c r="F71" s="37" t="e">
        <f t="shared" si="32"/>
        <v>#N/A</v>
      </c>
      <c r="G71" s="37" t="e">
        <f t="shared" si="33"/>
        <v>#N/A</v>
      </c>
      <c r="H71" s="37" t="e">
        <f t="shared" si="34"/>
        <v>#N/A</v>
      </c>
    </row>
    <row r="72" spans="1:8" x14ac:dyDescent="0.35">
      <c r="A72" s="80">
        <f t="shared" si="27"/>
        <v>35426</v>
      </c>
      <c r="B72" s="37" t="e">
        <f t="shared" si="28"/>
        <v>#N/A</v>
      </c>
      <c r="C72" s="37" t="e">
        <f t="shared" si="29"/>
        <v>#N/A</v>
      </c>
      <c r="D72" s="37" t="e">
        <f t="shared" si="30"/>
        <v>#N/A</v>
      </c>
      <c r="E72" s="37" t="e">
        <f t="shared" si="31"/>
        <v>#N/A</v>
      </c>
      <c r="F72" s="37" t="e">
        <f t="shared" si="32"/>
        <v>#N/A</v>
      </c>
      <c r="G72" s="37" t="e">
        <f t="shared" si="33"/>
        <v>#N/A</v>
      </c>
      <c r="H72" s="37" t="e">
        <f t="shared" si="34"/>
        <v>#N/A</v>
      </c>
    </row>
    <row r="73" spans="1:8" x14ac:dyDescent="0.35">
      <c r="A73" s="80">
        <f t="shared" si="27"/>
        <v>35802</v>
      </c>
      <c r="B73" s="37" t="e">
        <f t="shared" si="28"/>
        <v>#N/A</v>
      </c>
      <c r="C73" s="37" t="e">
        <f t="shared" si="29"/>
        <v>#N/A</v>
      </c>
      <c r="D73" s="37" t="e">
        <f t="shared" si="30"/>
        <v>#N/A</v>
      </c>
      <c r="E73" s="37" t="e">
        <f t="shared" si="31"/>
        <v>#N/A</v>
      </c>
      <c r="F73" s="37" t="e">
        <f t="shared" si="32"/>
        <v>#N/A</v>
      </c>
      <c r="G73" s="37" t="e">
        <f t="shared" si="33"/>
        <v>#N/A</v>
      </c>
      <c r="H73" s="37" t="e">
        <f t="shared" si="34"/>
        <v>#N/A</v>
      </c>
    </row>
    <row r="74" spans="1:8" x14ac:dyDescent="0.35">
      <c r="A74" s="80">
        <f t="shared" si="27"/>
        <v>36187</v>
      </c>
      <c r="B74" s="37" t="e">
        <f t="shared" si="28"/>
        <v>#N/A</v>
      </c>
      <c r="C74" s="37" t="e">
        <f t="shared" si="29"/>
        <v>#N/A</v>
      </c>
      <c r="D74" s="37" t="e">
        <f t="shared" si="30"/>
        <v>#N/A</v>
      </c>
      <c r="E74" s="37" t="e">
        <f t="shared" si="31"/>
        <v>#N/A</v>
      </c>
      <c r="F74" s="37" t="e">
        <f t="shared" si="32"/>
        <v>#N/A</v>
      </c>
      <c r="G74" s="37" t="e">
        <f t="shared" si="33"/>
        <v>#N/A</v>
      </c>
      <c r="H74" s="37" t="e">
        <f t="shared" si="34"/>
        <v>#N/A</v>
      </c>
    </row>
    <row r="75" spans="1:8" x14ac:dyDescent="0.35">
      <c r="A75" s="80">
        <f t="shared" si="27"/>
        <v>36594</v>
      </c>
      <c r="B75" s="37" t="e">
        <f t="shared" si="28"/>
        <v>#N/A</v>
      </c>
      <c r="C75" s="37" t="e">
        <f t="shared" si="29"/>
        <v>#N/A</v>
      </c>
      <c r="D75" s="37" t="e">
        <f t="shared" si="30"/>
        <v>#N/A</v>
      </c>
      <c r="E75" s="37" t="e">
        <f t="shared" si="31"/>
        <v>#N/A</v>
      </c>
      <c r="F75" s="37" t="e">
        <f t="shared" si="32"/>
        <v>#N/A</v>
      </c>
      <c r="G75" s="37" t="e">
        <f t="shared" si="33"/>
        <v>#N/A</v>
      </c>
      <c r="H75" s="37" t="e">
        <f t="shared" si="34"/>
        <v>#N/A</v>
      </c>
    </row>
    <row r="76" spans="1:8" x14ac:dyDescent="0.35">
      <c r="A76" s="80">
        <f t="shared" si="27"/>
        <v>36987</v>
      </c>
      <c r="B76" s="37" t="e">
        <f t="shared" si="28"/>
        <v>#N/A</v>
      </c>
      <c r="C76" s="37" t="e">
        <f t="shared" si="29"/>
        <v>#N/A</v>
      </c>
      <c r="D76" s="37" t="e">
        <f t="shared" si="30"/>
        <v>#N/A</v>
      </c>
      <c r="E76" s="37" t="e">
        <f t="shared" si="31"/>
        <v>#N/A</v>
      </c>
      <c r="F76" s="37" t="e">
        <f t="shared" si="32"/>
        <v>#N/A</v>
      </c>
      <c r="G76" s="37" t="e">
        <f t="shared" si="33"/>
        <v>#N/A</v>
      </c>
      <c r="H76" s="37" t="e">
        <f t="shared" si="34"/>
        <v>#N/A</v>
      </c>
    </row>
    <row r="77" spans="1:8" x14ac:dyDescent="0.35">
      <c r="A77" s="80">
        <f t="shared" si="27"/>
        <v>37287</v>
      </c>
      <c r="B77" s="37" t="e">
        <f t="shared" si="28"/>
        <v>#N/A</v>
      </c>
      <c r="C77" s="37" t="e">
        <f t="shared" si="29"/>
        <v>#N/A</v>
      </c>
      <c r="D77" s="37" t="e">
        <f t="shared" si="30"/>
        <v>#N/A</v>
      </c>
      <c r="E77" s="37" t="e">
        <f t="shared" si="31"/>
        <v>#N/A</v>
      </c>
      <c r="F77" s="37" t="e">
        <f t="shared" si="32"/>
        <v>#N/A</v>
      </c>
      <c r="G77" s="37" t="e">
        <f t="shared" si="33"/>
        <v>#N/A</v>
      </c>
      <c r="H77" s="37" t="e">
        <f t="shared" si="34"/>
        <v>#N/A</v>
      </c>
    </row>
    <row r="78" spans="1:8" x14ac:dyDescent="0.35">
      <c r="A78" s="80">
        <f t="shared" si="27"/>
        <v>37672</v>
      </c>
      <c r="B78" s="37" t="e">
        <f t="shared" si="28"/>
        <v>#N/A</v>
      </c>
      <c r="C78" s="37" t="e">
        <f t="shared" si="29"/>
        <v>#N/A</v>
      </c>
      <c r="D78" s="37" t="e">
        <f t="shared" si="30"/>
        <v>#N/A</v>
      </c>
      <c r="E78" s="37" t="e">
        <f t="shared" si="31"/>
        <v>#N/A</v>
      </c>
      <c r="F78" s="37" t="e">
        <f t="shared" si="32"/>
        <v>#N/A</v>
      </c>
      <c r="G78" s="37" t="e">
        <f t="shared" si="33"/>
        <v>#N/A</v>
      </c>
      <c r="H78" s="37" t="e">
        <f t="shared" si="34"/>
        <v>#N/A</v>
      </c>
    </row>
    <row r="79" spans="1:8" x14ac:dyDescent="0.35">
      <c r="A79" s="80">
        <f t="shared" si="27"/>
        <v>38014</v>
      </c>
      <c r="B79" s="37" t="e">
        <f t="shared" si="28"/>
        <v>#N/A</v>
      </c>
      <c r="C79" s="37" t="e">
        <f t="shared" si="29"/>
        <v>#N/A</v>
      </c>
      <c r="D79" s="37" t="e">
        <f t="shared" si="30"/>
        <v>#N/A</v>
      </c>
      <c r="E79" s="37" t="e">
        <f t="shared" si="31"/>
        <v>#N/A</v>
      </c>
      <c r="F79" s="37" t="e">
        <f t="shared" si="32"/>
        <v>#N/A</v>
      </c>
      <c r="G79" s="37" t="e">
        <f t="shared" si="33"/>
        <v>#N/A</v>
      </c>
      <c r="H79" s="37" t="e">
        <f t="shared" si="34"/>
        <v>#N/A</v>
      </c>
    </row>
    <row r="80" spans="1:8" x14ac:dyDescent="0.35">
      <c r="A80" s="80">
        <f t="shared" si="27"/>
        <v>38394</v>
      </c>
      <c r="B80" s="37" t="e">
        <f t="shared" si="28"/>
        <v>#N/A</v>
      </c>
      <c r="C80" s="37" t="e">
        <f t="shared" si="29"/>
        <v>#N/A</v>
      </c>
      <c r="D80" s="37" t="e">
        <f t="shared" si="30"/>
        <v>#N/A</v>
      </c>
      <c r="E80" s="37" t="e">
        <f t="shared" si="31"/>
        <v>#N/A</v>
      </c>
      <c r="F80" s="37" t="e">
        <f t="shared" si="32"/>
        <v>#N/A</v>
      </c>
      <c r="G80" s="37" t="e">
        <f t="shared" si="33"/>
        <v>#N/A</v>
      </c>
      <c r="H80" s="37" t="e">
        <f t="shared" si="34"/>
        <v>#N/A</v>
      </c>
    </row>
    <row r="81" spans="1:8" x14ac:dyDescent="0.35">
      <c r="A81" s="80">
        <f t="shared" si="27"/>
        <v>38784</v>
      </c>
      <c r="B81" s="37" t="e">
        <f t="shared" si="28"/>
        <v>#N/A</v>
      </c>
      <c r="C81" s="37" t="e">
        <f t="shared" si="29"/>
        <v>#N/A</v>
      </c>
      <c r="D81" s="37" t="e">
        <f t="shared" si="30"/>
        <v>#N/A</v>
      </c>
      <c r="E81" s="37" t="e">
        <f t="shared" si="31"/>
        <v>#N/A</v>
      </c>
      <c r="F81" s="37" t="e">
        <f t="shared" si="32"/>
        <v>#N/A</v>
      </c>
      <c r="G81" s="37" t="e">
        <f t="shared" si="33"/>
        <v>#N/A</v>
      </c>
      <c r="H81" s="37" t="e">
        <f t="shared" si="34"/>
        <v>#N/A</v>
      </c>
    </row>
    <row r="82" spans="1:8" x14ac:dyDescent="0.35">
      <c r="A82" s="80">
        <f t="shared" si="27"/>
        <v>39161</v>
      </c>
      <c r="B82" s="37" t="e">
        <f t="shared" si="28"/>
        <v>#N/A</v>
      </c>
      <c r="C82" s="37" t="e">
        <f t="shared" si="29"/>
        <v>#N/A</v>
      </c>
      <c r="D82" s="37" t="e">
        <f t="shared" si="30"/>
        <v>#N/A</v>
      </c>
      <c r="E82" s="37" t="e">
        <f t="shared" si="31"/>
        <v>#N/A</v>
      </c>
      <c r="F82" s="37" t="e">
        <f t="shared" si="32"/>
        <v>#N/A</v>
      </c>
      <c r="G82" s="37" t="e">
        <f t="shared" si="33"/>
        <v>#N/A</v>
      </c>
      <c r="H82" s="37" t="e">
        <f t="shared" si="34"/>
        <v>#N/A</v>
      </c>
    </row>
    <row r="83" spans="1:8" x14ac:dyDescent="0.35">
      <c r="A83" s="80">
        <f t="shared" si="27"/>
        <v>39491</v>
      </c>
      <c r="B83" s="37" t="e">
        <f t="shared" si="28"/>
        <v>#N/A</v>
      </c>
      <c r="C83" s="37" t="e">
        <f t="shared" si="29"/>
        <v>#N/A</v>
      </c>
      <c r="D83" s="37" t="e">
        <f t="shared" si="30"/>
        <v>#N/A</v>
      </c>
      <c r="E83" s="37" t="e">
        <f t="shared" si="31"/>
        <v>#N/A</v>
      </c>
      <c r="F83" s="37" t="e">
        <f t="shared" si="32"/>
        <v>#N/A</v>
      </c>
      <c r="G83" s="37" t="e">
        <f t="shared" si="33"/>
        <v>#N/A</v>
      </c>
      <c r="H83" s="37" t="e">
        <f t="shared" si="34"/>
        <v>#N/A</v>
      </c>
    </row>
    <row r="84" spans="1:8" x14ac:dyDescent="0.35">
      <c r="A84" s="80">
        <f t="shared" si="27"/>
        <v>39891</v>
      </c>
      <c r="B84" s="37" t="e">
        <f t="shared" si="28"/>
        <v>#N/A</v>
      </c>
      <c r="C84" s="37" t="e">
        <f t="shared" si="29"/>
        <v>#N/A</v>
      </c>
      <c r="D84" s="37" t="e">
        <f t="shared" si="30"/>
        <v>#N/A</v>
      </c>
      <c r="E84" s="37" t="e">
        <f t="shared" si="31"/>
        <v>#N/A</v>
      </c>
      <c r="F84" s="37" t="e">
        <f t="shared" si="32"/>
        <v>#N/A</v>
      </c>
      <c r="G84" s="37" t="e">
        <f t="shared" si="33"/>
        <v>#N/A</v>
      </c>
      <c r="H84" s="37" t="e">
        <f t="shared" si="34"/>
        <v>#N/A</v>
      </c>
    </row>
    <row r="85" spans="1:8" x14ac:dyDescent="0.35">
      <c r="A85" s="80">
        <f t="shared" si="27"/>
        <v>40312</v>
      </c>
      <c r="B85" s="37" t="e">
        <f t="shared" si="28"/>
        <v>#N/A</v>
      </c>
      <c r="C85" s="37" t="e">
        <f t="shared" si="29"/>
        <v>#N/A</v>
      </c>
      <c r="D85" s="37" t="e">
        <f t="shared" si="30"/>
        <v>#N/A</v>
      </c>
      <c r="E85" s="37" t="e">
        <f t="shared" si="31"/>
        <v>#N/A</v>
      </c>
      <c r="F85" s="37" t="e">
        <f t="shared" si="32"/>
        <v>#N/A</v>
      </c>
      <c r="G85" s="37" t="e">
        <f t="shared" si="33"/>
        <v>#N/A</v>
      </c>
      <c r="H85" s="37" t="e">
        <f t="shared" si="34"/>
        <v>#N/A</v>
      </c>
    </row>
    <row r="86" spans="1:8" x14ac:dyDescent="0.35">
      <c r="A86" s="80">
        <f t="shared" si="27"/>
        <v>40694</v>
      </c>
      <c r="B86" s="37" t="e">
        <f t="shared" si="28"/>
        <v>#N/A</v>
      </c>
      <c r="C86" s="37" t="e">
        <f t="shared" si="29"/>
        <v>#N/A</v>
      </c>
      <c r="D86" s="37" t="e">
        <f t="shared" si="30"/>
        <v>#N/A</v>
      </c>
      <c r="E86" s="37" t="e">
        <f t="shared" si="31"/>
        <v>#N/A</v>
      </c>
      <c r="F86" s="37" t="e">
        <f t="shared" si="32"/>
        <v>#N/A</v>
      </c>
      <c r="G86" s="37" t="e">
        <f t="shared" si="33"/>
        <v>#N/A</v>
      </c>
      <c r="H86" s="37" t="e">
        <f t="shared" si="34"/>
        <v>#N/A</v>
      </c>
    </row>
    <row r="87" spans="1:8" x14ac:dyDescent="0.35">
      <c r="A87" s="80">
        <f t="shared" si="27"/>
        <v>40878</v>
      </c>
      <c r="B87" s="37" t="e">
        <f t="shared" si="28"/>
        <v>#N/A</v>
      </c>
      <c r="C87" s="37" t="e">
        <f t="shared" si="29"/>
        <v>#N/A</v>
      </c>
      <c r="D87" s="37" t="e">
        <f t="shared" si="30"/>
        <v>#N/A</v>
      </c>
      <c r="E87" s="37" t="e">
        <f t="shared" si="31"/>
        <v>#N/A</v>
      </c>
      <c r="F87" s="37" t="e">
        <f t="shared" si="32"/>
        <v>#N/A</v>
      </c>
      <c r="G87" s="37" t="e">
        <f t="shared" si="33"/>
        <v>#N/A</v>
      </c>
      <c r="H87" s="37" t="e">
        <f t="shared" si="34"/>
        <v>#N/A</v>
      </c>
    </row>
    <row r="88" spans="1:8" x14ac:dyDescent="0.35">
      <c r="A88" s="80">
        <f t="shared" si="27"/>
        <v>41247</v>
      </c>
      <c r="B88" s="37" t="e">
        <f t="shared" si="28"/>
        <v>#N/A</v>
      </c>
      <c r="C88" s="37" t="e">
        <f t="shared" si="29"/>
        <v>#N/A</v>
      </c>
      <c r="D88" s="37" t="e">
        <f t="shared" si="30"/>
        <v>#N/A</v>
      </c>
      <c r="E88" s="37" t="e">
        <f t="shared" si="31"/>
        <v>#N/A</v>
      </c>
      <c r="F88" s="37" t="e">
        <f t="shared" si="32"/>
        <v>#N/A</v>
      </c>
      <c r="G88" s="37" t="e">
        <f t="shared" si="33"/>
        <v>#N/A</v>
      </c>
      <c r="H88" s="37" t="e">
        <f t="shared" si="34"/>
        <v>#N/A</v>
      </c>
    </row>
    <row r="89" spans="1:8" x14ac:dyDescent="0.35">
      <c r="A89" s="80">
        <f t="shared" si="27"/>
        <v>41626</v>
      </c>
      <c r="B89" s="37" t="e">
        <f t="shared" si="28"/>
        <v>#N/A</v>
      </c>
      <c r="C89" s="37" t="e">
        <f t="shared" si="29"/>
        <v>#N/A</v>
      </c>
      <c r="D89" s="37" t="e">
        <f t="shared" si="30"/>
        <v>#N/A</v>
      </c>
      <c r="E89" s="37" t="e">
        <f t="shared" si="31"/>
        <v>#N/A</v>
      </c>
      <c r="F89" s="37" t="e">
        <f t="shared" si="32"/>
        <v>#N/A</v>
      </c>
      <c r="G89" s="37" t="e">
        <f t="shared" si="33"/>
        <v>#N/A</v>
      </c>
      <c r="H89" s="37" t="e">
        <f t="shared" si="34"/>
        <v>#N/A</v>
      </c>
    </row>
    <row r="90" spans="1:8" x14ac:dyDescent="0.35">
      <c r="A90" s="80">
        <f t="shared" si="27"/>
        <v>42069</v>
      </c>
      <c r="B90" s="37" t="e">
        <f t="shared" si="28"/>
        <v>#N/A</v>
      </c>
      <c r="C90" s="37" t="e">
        <f t="shared" si="29"/>
        <v>#N/A</v>
      </c>
      <c r="D90" s="37" t="e">
        <f t="shared" si="30"/>
        <v>#N/A</v>
      </c>
      <c r="E90" s="37" t="e">
        <f t="shared" si="31"/>
        <v>#N/A</v>
      </c>
      <c r="F90" s="37" t="e">
        <f t="shared" si="32"/>
        <v>#N/A</v>
      </c>
      <c r="G90" s="37" t="e">
        <f t="shared" si="33"/>
        <v>#N/A</v>
      </c>
      <c r="H90" s="37" t="e">
        <f t="shared" si="34"/>
        <v>#N/A</v>
      </c>
    </row>
    <row r="91" spans="1:8" x14ac:dyDescent="0.35">
      <c r="A91" s="80">
        <f t="shared" si="27"/>
        <v>42457</v>
      </c>
      <c r="B91" s="37" t="e">
        <f t="shared" si="28"/>
        <v>#N/A</v>
      </c>
      <c r="C91" s="37" t="e">
        <f t="shared" si="29"/>
        <v>#N/A</v>
      </c>
      <c r="D91" s="37" t="e">
        <f t="shared" si="30"/>
        <v>#N/A</v>
      </c>
      <c r="E91" s="37" t="e">
        <f t="shared" si="31"/>
        <v>#N/A</v>
      </c>
      <c r="F91" s="37" t="e">
        <f t="shared" si="32"/>
        <v>#N/A</v>
      </c>
      <c r="G91" s="37" t="e">
        <f t="shared" si="33"/>
        <v>#N/A</v>
      </c>
      <c r="H91" s="37" t="e">
        <f t="shared" si="34"/>
        <v>#N/A</v>
      </c>
    </row>
    <row r="92" spans="1:8" x14ac:dyDescent="0.35">
      <c r="A92" s="80">
        <f t="shared" si="27"/>
        <v>42839</v>
      </c>
      <c r="B92" s="37" t="e">
        <f t="shared" si="28"/>
        <v>#N/A</v>
      </c>
      <c r="C92" s="37" t="e">
        <f t="shared" si="29"/>
        <v>#N/A</v>
      </c>
      <c r="D92" s="37" t="e">
        <f t="shared" si="30"/>
        <v>#N/A</v>
      </c>
      <c r="E92" s="37" t="e">
        <f t="shared" si="31"/>
        <v>#N/A</v>
      </c>
      <c r="F92" s="37" t="e">
        <f t="shared" si="32"/>
        <v>#N/A</v>
      </c>
      <c r="G92" s="37" t="e">
        <f t="shared" si="33"/>
        <v>#N/A</v>
      </c>
      <c r="H92" s="37" t="e">
        <f t="shared" si="34"/>
        <v>#N/A</v>
      </c>
    </row>
    <row r="93" spans="1:8" x14ac:dyDescent="0.35">
      <c r="A93" s="80">
        <f t="shared" si="27"/>
        <v>43191</v>
      </c>
      <c r="B93" s="37" t="e">
        <f t="shared" si="28"/>
        <v>#N/A</v>
      </c>
      <c r="C93" s="37" t="e">
        <f t="shared" si="29"/>
        <v>#N/A</v>
      </c>
      <c r="D93" s="37" t="e">
        <f t="shared" si="30"/>
        <v>#N/A</v>
      </c>
      <c r="E93" s="37" t="e">
        <f t="shared" si="31"/>
        <v>#N/A</v>
      </c>
      <c r="F93" s="37" t="e">
        <f t="shared" si="32"/>
        <v>#N/A</v>
      </c>
      <c r="G93" s="37" t="e">
        <f t="shared" si="33"/>
        <v>#N/A</v>
      </c>
      <c r="H93" s="37" t="e">
        <f t="shared" si="34"/>
        <v>#N/A</v>
      </c>
    </row>
    <row r="94" spans="1:8" x14ac:dyDescent="0.35">
      <c r="A94" s="80">
        <f t="shared" si="27"/>
        <v>43579</v>
      </c>
      <c r="B94" s="37" t="e">
        <f t="shared" si="28"/>
        <v>#N/A</v>
      </c>
      <c r="C94" s="37" t="e">
        <f t="shared" si="29"/>
        <v>#N/A</v>
      </c>
      <c r="D94" s="37" t="e">
        <f t="shared" si="30"/>
        <v>#N/A</v>
      </c>
      <c r="E94" s="37" t="e">
        <f t="shared" si="31"/>
        <v>#N/A</v>
      </c>
      <c r="F94" s="37" t="e">
        <f t="shared" si="32"/>
        <v>#N/A</v>
      </c>
      <c r="G94" s="37" t="e">
        <f t="shared" si="33"/>
        <v>#N/A</v>
      </c>
      <c r="H94" s="37" t="e">
        <f t="shared" si="34"/>
        <v>#N/A</v>
      </c>
    </row>
    <row r="95" spans="1:8" x14ac:dyDescent="0.35">
      <c r="A95" s="80">
        <f t="shared" si="27"/>
        <v>43922</v>
      </c>
      <c r="B95" s="37" t="e">
        <f t="shared" si="28"/>
        <v>#N/A</v>
      </c>
      <c r="C95" s="37" t="e">
        <f t="shared" si="29"/>
        <v>#N/A</v>
      </c>
      <c r="D95" s="37" t="e">
        <f t="shared" si="30"/>
        <v>#N/A</v>
      </c>
      <c r="E95" s="37" t="e">
        <f t="shared" si="31"/>
        <v>#N/A</v>
      </c>
      <c r="F95" s="37" t="e">
        <f t="shared" si="32"/>
        <v>#N/A</v>
      </c>
      <c r="G95" s="37" t="e">
        <f t="shared" si="33"/>
        <v>#N/A</v>
      </c>
      <c r="H95" s="37" t="e">
        <f t="shared" si="34"/>
        <v>#N/A</v>
      </c>
    </row>
    <row r="96" spans="1:8" x14ac:dyDescent="0.35">
      <c r="A96" s="80">
        <f t="shared" si="27"/>
        <v>44287</v>
      </c>
      <c r="B96" s="37" t="e">
        <f t="shared" si="28"/>
        <v>#N/A</v>
      </c>
      <c r="C96" s="37" t="e">
        <f t="shared" si="29"/>
        <v>#N/A</v>
      </c>
      <c r="D96" s="37" t="e">
        <f t="shared" si="30"/>
        <v>#N/A</v>
      </c>
      <c r="E96" s="37" t="e">
        <f t="shared" si="31"/>
        <v>#N/A</v>
      </c>
      <c r="F96" s="37" t="e">
        <f t="shared" si="32"/>
        <v>#N/A</v>
      </c>
      <c r="G96" s="37" t="e">
        <f t="shared" si="33"/>
        <v>#N/A</v>
      </c>
      <c r="H96" s="37" t="e">
        <f t="shared" si="34"/>
        <v>#N/A</v>
      </c>
    </row>
    <row r="97" spans="1:8" x14ac:dyDescent="0.35">
      <c r="A97" s="80">
        <f t="shared" si="27"/>
        <v>44669</v>
      </c>
      <c r="B97" s="37" t="e">
        <f t="shared" si="28"/>
        <v>#N/A</v>
      </c>
      <c r="C97" s="37" t="e">
        <f t="shared" si="29"/>
        <v>#N/A</v>
      </c>
      <c r="D97" s="37" t="e">
        <f t="shared" si="30"/>
        <v>#N/A</v>
      </c>
      <c r="E97" s="37" t="e">
        <f t="shared" si="31"/>
        <v>#N/A</v>
      </c>
      <c r="F97" s="37" t="e">
        <f t="shared" si="32"/>
        <v>#N/A</v>
      </c>
      <c r="G97" s="37" t="e">
        <f t="shared" si="33"/>
        <v>#N/A</v>
      </c>
      <c r="H97" s="37" t="e">
        <f t="shared" si="34"/>
        <v>#N/A</v>
      </c>
    </row>
    <row r="98" spans="1:8" x14ac:dyDescent="0.35">
      <c r="A98" s="80">
        <f t="shared" si="27"/>
        <v>45061</v>
      </c>
      <c r="B98" s="37" t="e">
        <f t="shared" si="28"/>
        <v>#N/A</v>
      </c>
      <c r="C98" s="37" t="e">
        <f t="shared" si="29"/>
        <v>#N/A</v>
      </c>
      <c r="D98" s="37" t="e">
        <f t="shared" si="30"/>
        <v>#N/A</v>
      </c>
      <c r="E98" s="37" t="e">
        <f t="shared" si="31"/>
        <v>#N/A</v>
      </c>
      <c r="F98" s="37" t="e">
        <f t="shared" si="32"/>
        <v>#N/A</v>
      </c>
      <c r="G98" s="37" t="e">
        <f t="shared" si="33"/>
        <v>#N/A</v>
      </c>
      <c r="H98" s="37" t="e">
        <f t="shared" si="34"/>
        <v>#N/A</v>
      </c>
    </row>
    <row r="99" spans="1:8" x14ac:dyDescent="0.35">
      <c r="A99" s="80">
        <f t="shared" si="27"/>
        <v>45383</v>
      </c>
      <c r="B99" s="37" t="e">
        <f t="shared" si="28"/>
        <v>#N/A</v>
      </c>
      <c r="C99" s="37" t="e">
        <f t="shared" si="29"/>
        <v>#N/A</v>
      </c>
      <c r="D99" s="37" t="e">
        <f t="shared" si="30"/>
        <v>#N/A</v>
      </c>
      <c r="E99" s="37" t="e">
        <f t="shared" si="31"/>
        <v>#N/A</v>
      </c>
      <c r="F99" s="37" t="e">
        <f t="shared" si="32"/>
        <v>#N/A</v>
      </c>
      <c r="G99" s="37" t="e">
        <f t="shared" si="33"/>
        <v>#N/A</v>
      </c>
      <c r="H99" s="37" t="e">
        <f t="shared" si="34"/>
        <v>#N/A</v>
      </c>
    </row>
    <row r="118" spans="2:77" ht="37.15" x14ac:dyDescent="0.35">
      <c r="BV118" s="81" t="s">
        <v>181</v>
      </c>
      <c r="BW118" s="82"/>
      <c r="BX118" s="83" t="s">
        <v>182</v>
      </c>
      <c r="BY118" s="82" t="e">
        <f>VLOOKUP(Project,ProjectInfo,5,0)</f>
        <v>#NAME?</v>
      </c>
    </row>
    <row r="119" spans="2:77" ht="14.25" x14ac:dyDescent="0.45">
      <c r="B119" s="37" t="s">
        <v>58</v>
      </c>
      <c r="C119" s="37" t="s">
        <v>59</v>
      </c>
      <c r="D119" s="37" t="s">
        <v>60</v>
      </c>
      <c r="E119" s="37" t="s">
        <v>61</v>
      </c>
      <c r="F119" s="37" t="s">
        <v>62</v>
      </c>
      <c r="G119" s="37" t="s">
        <v>63</v>
      </c>
      <c r="H119" s="37" t="s">
        <v>64</v>
      </c>
      <c r="I119" s="37" t="s">
        <v>65</v>
      </c>
      <c r="J119" s="37" t="s">
        <v>66</v>
      </c>
      <c r="K119" s="37" t="s">
        <v>67</v>
      </c>
      <c r="L119" s="37" t="s">
        <v>68</v>
      </c>
      <c r="M119" s="37" t="s">
        <v>69</v>
      </c>
      <c r="N119" s="37" t="s">
        <v>70</v>
      </c>
      <c r="O119" s="37" t="s">
        <v>71</v>
      </c>
      <c r="P119" s="37" t="s">
        <v>72</v>
      </c>
      <c r="Q119" s="37" t="s">
        <v>73</v>
      </c>
      <c r="R119" s="37" t="s">
        <v>74</v>
      </c>
      <c r="S119" s="37" t="s">
        <v>75</v>
      </c>
      <c r="T119" s="37" t="s">
        <v>76</v>
      </c>
      <c r="U119" s="37" t="s">
        <v>77</v>
      </c>
      <c r="V119" s="37" t="s">
        <v>78</v>
      </c>
      <c r="W119" s="37" t="s">
        <v>79</v>
      </c>
      <c r="X119" s="37" t="s">
        <v>80</v>
      </c>
      <c r="Y119" s="37" t="s">
        <v>81</v>
      </c>
      <c r="Z119" s="37" t="s">
        <v>82</v>
      </c>
      <c r="AA119" s="37" t="s">
        <v>83</v>
      </c>
      <c r="AB119" s="37" t="s">
        <v>84</v>
      </c>
      <c r="AC119" s="37" t="s">
        <v>85</v>
      </c>
      <c r="AD119" s="37" t="s">
        <v>86</v>
      </c>
      <c r="AE119" s="37" t="s">
        <v>87</v>
      </c>
      <c r="AF119" s="37" t="s">
        <v>88</v>
      </c>
      <c r="AG119" s="37" t="s">
        <v>89</v>
      </c>
      <c r="AH119" s="37" t="s">
        <v>90</v>
      </c>
      <c r="AI119" s="37" t="s">
        <v>91</v>
      </c>
      <c r="AJ119" s="37" t="s">
        <v>92</v>
      </c>
      <c r="AK119" s="37" t="s">
        <v>93</v>
      </c>
      <c r="AL119" s="37" t="s">
        <v>94</v>
      </c>
      <c r="AM119" s="37" t="s">
        <v>95</v>
      </c>
      <c r="AN119" s="37" t="s">
        <v>96</v>
      </c>
      <c r="AO119" s="37" t="s">
        <v>97</v>
      </c>
      <c r="AP119" s="37" t="s">
        <v>98</v>
      </c>
      <c r="AQ119" s="37" t="s">
        <v>99</v>
      </c>
      <c r="AR119" s="37" t="s">
        <v>100</v>
      </c>
      <c r="AS119" s="37" t="s">
        <v>101</v>
      </c>
      <c r="AT119" s="37" t="s">
        <v>102</v>
      </c>
      <c r="AU119" s="37" t="s">
        <v>103</v>
      </c>
      <c r="AV119" s="37" t="s">
        <v>104</v>
      </c>
      <c r="AW119" s="37" t="s">
        <v>105</v>
      </c>
      <c r="AX119" s="37" t="s">
        <v>106</v>
      </c>
      <c r="AY119" s="37" t="s">
        <v>107</v>
      </c>
      <c r="AZ119" s="37" t="s">
        <v>108</v>
      </c>
      <c r="BA119" s="37" t="s">
        <v>109</v>
      </c>
      <c r="BB119" s="37" t="s">
        <v>110</v>
      </c>
      <c r="BC119" s="37" t="s">
        <v>111</v>
      </c>
      <c r="BD119" s="37" t="s">
        <v>112</v>
      </c>
      <c r="BE119" s="37" t="s">
        <v>113</v>
      </c>
      <c r="BF119" s="37" t="s">
        <v>114</v>
      </c>
      <c r="BG119" s="37" t="s">
        <v>115</v>
      </c>
      <c r="BH119" s="37" t="s">
        <v>116</v>
      </c>
      <c r="BI119" s="37" t="s">
        <v>117</v>
      </c>
      <c r="BJ119" s="37" t="s">
        <v>118</v>
      </c>
      <c r="BK119" s="37" t="s">
        <v>119</v>
      </c>
      <c r="BL119" s="37" t="s">
        <v>120</v>
      </c>
      <c r="BM119" s="37" t="s">
        <v>121</v>
      </c>
      <c r="BN119" s="37" t="s">
        <v>122</v>
      </c>
      <c r="BO119" s="37" t="s">
        <v>123</v>
      </c>
      <c r="BP119" s="37" t="s">
        <v>124</v>
      </c>
      <c r="BQ119" s="37" t="s">
        <v>125</v>
      </c>
      <c r="BR119" s="37" t="s">
        <v>126</v>
      </c>
      <c r="BS119" s="37" t="s">
        <v>127</v>
      </c>
      <c r="BT119" s="37" t="s">
        <v>128</v>
      </c>
      <c r="BU119" s="37" t="s">
        <v>129</v>
      </c>
      <c r="BV119" s="84" t="e">
        <f>VLOOKUP(Project,ProjectInfo,3,0)</f>
        <v>#NAME?</v>
      </c>
      <c r="BW119" s="85"/>
      <c r="BX119" s="84"/>
      <c r="BY119" s="86" t="e">
        <f>RIGHT(BY118,2)*0.01</f>
        <v>#NAME?</v>
      </c>
    </row>
  </sheetData>
  <sheetProtection algorithmName="SHA-512" hashValue="WajLCWOnAK85yhj+s0e1xL9m3OQ5fm6bTJ7uSR6EOpIxqYh5xUj1ffZ6MlyeR45rfubb07uw4aLp1YYc1aKC8Q==" saltValue="C8vPLEpU+pS0pfuTNIhKzw==" spinCount="100000" sheet="1" objects="1" scenarios="1"/>
  <mergeCells count="7">
    <mergeCell ref="A20:I20"/>
    <mergeCell ref="B9:D9"/>
    <mergeCell ref="A1:G1"/>
    <mergeCell ref="AA8:AA9"/>
    <mergeCell ref="A18:I18"/>
    <mergeCell ref="B8:D8"/>
    <mergeCell ref="A19:I19"/>
  </mergeCells>
  <dataValidations count="7">
    <dataValidation type="list" allowBlank="1" showInputMessage="1" showErrorMessage="1" promptTitle="Transfer Format" prompt="Select 'Transfer Word' if you will be using the Word Macro to transfer (copy) auto-text to Word Document. _x000a_Select &quot;Transfer Direct&quot; if you will using Copy/Paste to transfer (copy) text to Word. This will remove the Paragraph format characters." sqref="J2" xr:uid="{4C5F8539-BE13-49DA-823F-891A3BADBA8D}">
      <formula1>"Word Macro,Transfer Direct"</formula1>
    </dataValidation>
    <dataValidation type="list" allowBlank="1" showInputMessage="1" showErrorMessage="1" promptTitle="Product" prompt="Select a Product type to change the lables and selections on the Tenent Checklist." sqref="J1" xr:uid="{DE525C9F-BE7C-4611-9C9F-298814A837E0}">
      <formula1>"No Labels, Labels"</formula1>
    </dataValidation>
    <dataValidation type="date" operator="greaterThan" allowBlank="1" showInputMessage="1" showErrorMessage="1" errorTitle="Enter Date" error="Please check today's date." promptTitle="Enter Date of Review" sqref="B2" xr:uid="{F1A1DDA6-6EB1-4E82-8258-C9FC9D76B993}">
      <formula1>37257</formula1>
    </dataValidation>
    <dataValidation type="textLength" operator="equal" allowBlank="1" showInputMessage="1" showErrorMessage="1" errorTitle="Enter 4 digits" error="Please enter a 4 digit project number.  Use a leading zero if necessary." promptTitle="Enter Project Number" prompt="Must be 4 digits" sqref="B4" xr:uid="{6A16D03A-3AFE-44D9-9669-3F3A27BA1C33}">
      <formula1>4</formula1>
    </dataValidation>
    <dataValidation allowBlank="1" showInputMessage="1" showErrorMessage="1" promptTitle="Enter if SRO" prompt="Enter Y if SRO _x000a_or N if not an SRO" sqref="B12" xr:uid="{BBD0F916-5A0F-4459-8E35-D7150AFD857B}"/>
    <dataValidation type="list" allowBlank="1" showInputMessage="1" showErrorMessage="1" errorTitle="Enter County" error="Please check spelling or Press Cancel and choose from drop down list." promptTitle="Enter County" prompt="Enter County Property where property is located." sqref="B11" xr:uid="{041C5EBC-E953-4812-953D-E26341ABD298}">
      <formula1>$B$119:$BV$119</formula1>
    </dataValidation>
    <dataValidation type="list" allowBlank="1" showInputMessage="1" showErrorMessage="1" sqref="B10" xr:uid="{78BA848A-0C5F-410B-A0AB-BA624D15693A}">
      <formula1>"100%"</formula1>
    </dataValidation>
  </dataValidations>
  <printOptions gridLines="1" gridLinesSet="0"/>
  <pageMargins left="0.75" right="0.75" top="1" bottom="1" header="0.5" footer="0.5"/>
  <pageSetup orientation="portrait" r:id="rId1"/>
  <headerFooter alignWithMargins="0">
    <oddHeader>&amp;A</oddHeader>
    <oddFooter>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D3470-E7F0-414B-BA99-7AC8E72E9A29}">
  <sheetPr codeName="Sheet6">
    <tabColor theme="5" tint="0.39997558519241921"/>
  </sheetPr>
  <dimension ref="A1:U88"/>
  <sheetViews>
    <sheetView view="pageLayout" zoomScaleNormal="100" workbookViewId="0">
      <selection activeCell="G1" sqref="G1"/>
    </sheetView>
  </sheetViews>
  <sheetFormatPr defaultRowHeight="14.25" x14ac:dyDescent="0.45"/>
  <cols>
    <col min="2" max="2" width="15.86328125" customWidth="1"/>
    <col min="3" max="3" width="13.06640625" customWidth="1"/>
    <col min="4" max="4" width="12.06640625" customWidth="1"/>
    <col min="5" max="5" width="8.265625" customWidth="1"/>
    <col min="6" max="6" width="12.1328125" customWidth="1"/>
    <col min="7" max="7" width="11.73046875" customWidth="1"/>
    <col min="8" max="8" width="9.3984375" customWidth="1"/>
    <col min="14" max="21" width="9.06640625" hidden="1" customWidth="1"/>
  </cols>
  <sheetData>
    <row r="1" spans="1:21" ht="18" x14ac:dyDescent="0.55000000000000004">
      <c r="A1" s="200" t="s">
        <v>0</v>
      </c>
      <c r="B1" s="200"/>
      <c r="C1" s="200"/>
      <c r="D1" s="200"/>
      <c r="F1" s="8" t="s">
        <v>50</v>
      </c>
      <c r="G1" s="107"/>
      <c r="N1" s="200" t="s">
        <v>0</v>
      </c>
      <c r="O1" s="200"/>
      <c r="P1" s="200"/>
      <c r="Q1" s="200"/>
      <c r="S1" s="8" t="s">
        <v>50</v>
      </c>
      <c r="T1" s="107"/>
    </row>
    <row r="2" spans="1:21" x14ac:dyDescent="0.45">
      <c r="A2" s="201" t="s">
        <v>1</v>
      </c>
      <c r="B2" s="201"/>
      <c r="C2" s="201"/>
      <c r="D2" s="201"/>
      <c r="E2" s="201"/>
      <c r="F2" s="201"/>
      <c r="G2" s="201"/>
      <c r="H2" s="201"/>
      <c r="N2" s="201" t="s">
        <v>1</v>
      </c>
      <c r="O2" s="201"/>
      <c r="P2" s="201"/>
      <c r="Q2" s="201"/>
      <c r="R2" s="201"/>
      <c r="S2" s="201"/>
      <c r="T2" s="201"/>
      <c r="U2" s="201"/>
    </row>
    <row r="3" spans="1:21" x14ac:dyDescent="0.45">
      <c r="A3" t="s">
        <v>51</v>
      </c>
      <c r="B3" s="202">
        <f>ProjectName</f>
        <v>0</v>
      </c>
      <c r="C3" s="203"/>
      <c r="E3" t="s">
        <v>3</v>
      </c>
      <c r="F3" s="1">
        <f>CountyName</f>
        <v>0</v>
      </c>
      <c r="N3" t="s">
        <v>51</v>
      </c>
      <c r="O3" s="202">
        <f>ProjectName</f>
        <v>0</v>
      </c>
      <c r="P3" s="203"/>
      <c r="R3" t="s">
        <v>3</v>
      </c>
      <c r="S3" s="1">
        <f>CountyName</f>
        <v>0</v>
      </c>
    </row>
    <row r="4" spans="1:21" x14ac:dyDescent="0.45">
      <c r="A4" t="s">
        <v>2</v>
      </c>
      <c r="B4" s="204">
        <f>PropertyAddress</f>
        <v>0</v>
      </c>
      <c r="C4" s="205"/>
      <c r="E4" t="s">
        <v>4</v>
      </c>
      <c r="F4" s="108"/>
      <c r="G4" t="s">
        <v>5</v>
      </c>
      <c r="H4" s="108"/>
      <c r="N4" t="s">
        <v>2</v>
      </c>
      <c r="O4" s="204">
        <f>PropertyAddress</f>
        <v>0</v>
      </c>
      <c r="P4" s="205"/>
      <c r="R4" t="s">
        <v>4</v>
      </c>
      <c r="S4" s="108"/>
      <c r="T4" t="s">
        <v>5</v>
      </c>
      <c r="U4" s="108"/>
    </row>
    <row r="6" spans="1:21" x14ac:dyDescent="0.45">
      <c r="A6" s="201" t="s">
        <v>6</v>
      </c>
      <c r="B6" s="201"/>
      <c r="C6" s="201"/>
      <c r="D6" s="201"/>
      <c r="E6" s="201"/>
      <c r="F6" s="201"/>
      <c r="G6" s="201"/>
      <c r="H6" s="201"/>
      <c r="N6" s="201" t="s">
        <v>6</v>
      </c>
      <c r="O6" s="201"/>
      <c r="P6" s="201"/>
      <c r="Q6" s="201"/>
      <c r="R6" s="201"/>
      <c r="S6" s="201"/>
      <c r="T6" s="201"/>
      <c r="U6" s="201"/>
    </row>
    <row r="7" spans="1:21" s="6" customFormat="1" ht="27.75" customHeight="1" x14ac:dyDescent="0.45">
      <c r="A7" s="156" t="s">
        <v>7</v>
      </c>
      <c r="B7" s="156" t="s">
        <v>8</v>
      </c>
      <c r="C7" s="157" t="s">
        <v>52</v>
      </c>
      <c r="D7" s="158" t="s">
        <v>9</v>
      </c>
      <c r="E7" s="158"/>
      <c r="F7" s="156" t="s">
        <v>10</v>
      </c>
      <c r="G7" s="95"/>
      <c r="H7" s="27"/>
      <c r="N7" s="25" t="s">
        <v>7</v>
      </c>
      <c r="O7" s="25" t="s">
        <v>8</v>
      </c>
      <c r="P7" s="26" t="s">
        <v>52</v>
      </c>
      <c r="Q7" s="206" t="s">
        <v>9</v>
      </c>
      <c r="R7" s="207"/>
      <c r="S7" s="26" t="s">
        <v>10</v>
      </c>
      <c r="T7" s="95"/>
      <c r="U7" s="27"/>
    </row>
    <row r="8" spans="1:21" ht="14.25" customHeight="1" x14ac:dyDescent="0.45">
      <c r="A8" s="155">
        <v>1</v>
      </c>
      <c r="B8" s="108"/>
      <c r="C8" s="108"/>
      <c r="D8" s="209"/>
      <c r="E8" s="209"/>
      <c r="F8" s="109"/>
      <c r="G8" s="96" t="str">
        <f>IF(AND(B8&lt;&gt;"",D8&lt;&gt;"Live-in caretaker"),1,"")</f>
        <v/>
      </c>
      <c r="H8" s="28"/>
      <c r="N8" s="108">
        <v>1</v>
      </c>
      <c r="O8" s="108"/>
      <c r="P8" s="108"/>
      <c r="Q8" s="209"/>
      <c r="R8" s="209"/>
      <c r="S8" s="109"/>
      <c r="T8" s="96" t="str">
        <f>IF(AND(O8&lt;&gt;"",Q8&lt;&gt;"Live-in caretaker"),1,"")</f>
        <v/>
      </c>
      <c r="U8" s="28"/>
    </row>
    <row r="9" spans="1:21" x14ac:dyDescent="0.45">
      <c r="A9" s="155">
        <v>2</v>
      </c>
      <c r="B9" s="108"/>
      <c r="C9" s="108"/>
      <c r="D9" s="209"/>
      <c r="E9" s="209"/>
      <c r="F9" s="109"/>
      <c r="G9" s="96" t="str">
        <f t="shared" ref="G9:G15" si="0">IF(AND(B9&lt;&gt;"",D9&lt;&gt;"Live-in caretaker"),1,"")</f>
        <v/>
      </c>
      <c r="H9" s="28"/>
      <c r="N9" s="108">
        <v>2</v>
      </c>
      <c r="O9" s="108"/>
      <c r="P9" s="108"/>
      <c r="Q9" s="209"/>
      <c r="R9" s="209"/>
      <c r="S9" s="109"/>
      <c r="T9" s="96" t="str">
        <f t="shared" ref="T9:T15" si="1">IF(AND(O9&lt;&gt;"",Q9&lt;&gt;"Live-in caretaker"),1,"")</f>
        <v/>
      </c>
      <c r="U9" s="28"/>
    </row>
    <row r="10" spans="1:21" x14ac:dyDescent="0.45">
      <c r="A10" s="155">
        <v>3</v>
      </c>
      <c r="B10" s="108"/>
      <c r="C10" s="108"/>
      <c r="D10" s="209"/>
      <c r="E10" s="209"/>
      <c r="F10" s="109"/>
      <c r="G10" s="96" t="str">
        <f t="shared" si="0"/>
        <v/>
      </c>
      <c r="H10" s="28"/>
      <c r="N10" s="108">
        <v>3</v>
      </c>
      <c r="O10" s="108"/>
      <c r="P10" s="108"/>
      <c r="Q10" s="209"/>
      <c r="R10" s="209"/>
      <c r="S10" s="109"/>
      <c r="T10" s="96" t="str">
        <f t="shared" si="1"/>
        <v/>
      </c>
      <c r="U10" s="28"/>
    </row>
    <row r="11" spans="1:21" ht="14.25" customHeight="1" x14ac:dyDescent="0.45">
      <c r="A11" s="155">
        <v>4</v>
      </c>
      <c r="B11" s="108"/>
      <c r="C11" s="108"/>
      <c r="D11" s="209"/>
      <c r="E11" s="209"/>
      <c r="F11" s="109"/>
      <c r="G11" s="96" t="str">
        <f t="shared" si="0"/>
        <v/>
      </c>
      <c r="H11" s="28"/>
      <c r="N11" s="108">
        <v>4</v>
      </c>
      <c r="O11" s="108"/>
      <c r="P11" s="108"/>
      <c r="Q11" s="209"/>
      <c r="R11" s="209"/>
      <c r="S11" s="109"/>
      <c r="T11" s="96" t="str">
        <f t="shared" si="1"/>
        <v/>
      </c>
      <c r="U11" s="28"/>
    </row>
    <row r="12" spans="1:21" x14ac:dyDescent="0.45">
      <c r="A12" s="155">
        <v>5</v>
      </c>
      <c r="B12" s="108"/>
      <c r="C12" s="108"/>
      <c r="D12" s="209"/>
      <c r="E12" s="209"/>
      <c r="F12" s="110"/>
      <c r="G12" s="96" t="str">
        <f t="shared" si="0"/>
        <v/>
      </c>
      <c r="H12" s="28"/>
      <c r="N12" s="108">
        <v>5</v>
      </c>
      <c r="O12" s="108"/>
      <c r="P12" s="108"/>
      <c r="Q12" s="209"/>
      <c r="R12" s="209"/>
      <c r="S12" s="110"/>
      <c r="T12" s="96" t="str">
        <f t="shared" si="1"/>
        <v/>
      </c>
      <c r="U12" s="28"/>
    </row>
    <row r="13" spans="1:21" x14ac:dyDescent="0.45">
      <c r="A13" s="155">
        <v>6</v>
      </c>
      <c r="B13" s="108"/>
      <c r="C13" s="108"/>
      <c r="D13" s="209"/>
      <c r="E13" s="209"/>
      <c r="F13" s="110"/>
      <c r="G13" s="96" t="str">
        <f t="shared" si="0"/>
        <v/>
      </c>
      <c r="H13" s="28"/>
      <c r="N13" s="108">
        <v>6</v>
      </c>
      <c r="O13" s="108"/>
      <c r="P13" s="108"/>
      <c r="Q13" s="209"/>
      <c r="R13" s="209"/>
      <c r="S13" s="110"/>
      <c r="T13" s="96" t="str">
        <f t="shared" si="1"/>
        <v/>
      </c>
      <c r="U13" s="28"/>
    </row>
    <row r="14" spans="1:21" x14ac:dyDescent="0.45">
      <c r="A14" s="155">
        <v>7</v>
      </c>
      <c r="B14" s="108"/>
      <c r="C14" s="108"/>
      <c r="D14" s="209"/>
      <c r="E14" s="209"/>
      <c r="F14" s="110"/>
      <c r="G14" s="96" t="str">
        <f t="shared" si="0"/>
        <v/>
      </c>
      <c r="H14" s="28"/>
      <c r="N14" s="108">
        <v>7</v>
      </c>
      <c r="O14" s="108"/>
      <c r="P14" s="108"/>
      <c r="Q14" s="209"/>
      <c r="R14" s="209"/>
      <c r="S14" s="110"/>
      <c r="T14" s="96" t="str">
        <f t="shared" si="1"/>
        <v/>
      </c>
      <c r="U14" s="28"/>
    </row>
    <row r="15" spans="1:21" x14ac:dyDescent="0.45">
      <c r="A15" s="155">
        <v>8</v>
      </c>
      <c r="B15" s="108"/>
      <c r="C15" s="108"/>
      <c r="D15" s="209"/>
      <c r="E15" s="209"/>
      <c r="F15" s="110"/>
      <c r="G15" s="97" t="str">
        <f t="shared" si="0"/>
        <v/>
      </c>
      <c r="H15" s="29"/>
      <c r="N15" s="108">
        <v>8</v>
      </c>
      <c r="O15" s="108"/>
      <c r="P15" s="108"/>
      <c r="Q15" s="209"/>
      <c r="R15" s="209"/>
      <c r="S15" s="110"/>
      <c r="T15" s="97" t="str">
        <f t="shared" si="1"/>
        <v/>
      </c>
      <c r="U15" s="29"/>
    </row>
    <row r="16" spans="1:21" x14ac:dyDescent="0.45">
      <c r="A16" s="201" t="s">
        <v>269</v>
      </c>
      <c r="B16" s="201"/>
      <c r="C16" s="201"/>
      <c r="D16" s="201"/>
      <c r="E16" s="201"/>
      <c r="F16" s="201"/>
      <c r="G16" s="201"/>
      <c r="H16" s="201"/>
      <c r="J16" s="2"/>
      <c r="N16" s="201" t="s">
        <v>269</v>
      </c>
      <c r="O16" s="201"/>
      <c r="P16" s="201"/>
      <c r="Q16" s="201"/>
      <c r="R16" s="201"/>
      <c r="S16" s="201"/>
      <c r="T16" s="201"/>
      <c r="U16" s="201"/>
    </row>
    <row r="17" spans="1:21" ht="14.25" hidden="1" customHeight="1" x14ac:dyDescent="0.45">
      <c r="C17" t="s">
        <v>11</v>
      </c>
      <c r="D17" t="s">
        <v>12</v>
      </c>
      <c r="P17" t="s">
        <v>11</v>
      </c>
      <c r="Q17" t="s">
        <v>12</v>
      </c>
    </row>
    <row r="18" spans="1:21" x14ac:dyDescent="0.45">
      <c r="B18" s="98" t="str">
        <f>A7</f>
        <v>HH Mbr #</v>
      </c>
      <c r="C18" s="98" t="s">
        <v>13</v>
      </c>
      <c r="D18" s="132" t="s">
        <v>14</v>
      </c>
      <c r="E18" s="133" t="s">
        <v>15</v>
      </c>
      <c r="F18" s="133" t="s">
        <v>16</v>
      </c>
      <c r="G18" s="134" t="s">
        <v>17</v>
      </c>
      <c r="O18" s="98" t="str">
        <f>N7</f>
        <v>HH Mbr #</v>
      </c>
      <c r="P18" s="98" t="s">
        <v>13</v>
      </c>
      <c r="Q18" s="132" t="s">
        <v>14</v>
      </c>
      <c r="R18" s="133" t="s">
        <v>15</v>
      </c>
      <c r="S18" s="133" t="s">
        <v>16</v>
      </c>
      <c r="T18" s="134" t="s">
        <v>17</v>
      </c>
    </row>
    <row r="19" spans="1:21" x14ac:dyDescent="0.45">
      <c r="B19" s="111"/>
      <c r="C19" s="14"/>
      <c r="D19" s="15"/>
      <c r="E19" s="16"/>
      <c r="F19" s="147"/>
      <c r="G19" s="17">
        <f>IFERROR(IF(F19&lt;&gt;0,+D19*F19*E19,+D19*E19),0)</f>
        <v>0</v>
      </c>
      <c r="O19" s="111"/>
      <c r="P19" s="14"/>
      <c r="Q19" s="15"/>
      <c r="R19" s="16" t="str">
        <f>IF(Q19&lt;&gt;"",IF(P19&lt;&gt;"",VLOOKUP(P19,Income_Defaults,2,0),DefaultPeriod),"")</f>
        <v/>
      </c>
      <c r="S19" s="147">
        <f>IF(R19=52,40,0)</f>
        <v>0</v>
      </c>
      <c r="T19" s="17">
        <f>IFERROR(IF(S19&lt;&gt;0,+Q19*S19*R19,+Q19*R19),0)</f>
        <v>0</v>
      </c>
    </row>
    <row r="20" spans="1:21" x14ac:dyDescent="0.45">
      <c r="B20" s="111"/>
      <c r="C20" s="3"/>
      <c r="D20" s="4"/>
      <c r="E20" s="18"/>
      <c r="F20" s="148"/>
      <c r="G20" s="19">
        <f t="shared" ref="G20:G29" si="2">IFERROR(IF(F20&lt;&gt;0,+D20*F20*E20,+D20*E20),0)</f>
        <v>0</v>
      </c>
      <c r="O20" s="111"/>
      <c r="P20" s="3"/>
      <c r="Q20" s="4"/>
      <c r="R20" s="18" t="str">
        <f>IF(Q20&lt;&gt;"",IF(P20&lt;&gt;"",VLOOKUP(P20,Income_Defaults,2,0),DefaultPeriod),"")</f>
        <v/>
      </c>
      <c r="S20" s="148">
        <f t="shared" ref="S20:S29" si="3">IF(R20=52,40,0)</f>
        <v>0</v>
      </c>
      <c r="T20" s="19">
        <f t="shared" ref="T20:T29" si="4">IFERROR(IF(S20&lt;&gt;0,+Q20*S20*R20,+Q20*R20),0)</f>
        <v>0</v>
      </c>
    </row>
    <row r="21" spans="1:21" x14ac:dyDescent="0.45">
      <c r="B21" s="111"/>
      <c r="C21" s="3"/>
      <c r="D21" s="4"/>
      <c r="E21" s="18"/>
      <c r="F21" s="148"/>
      <c r="G21" s="19">
        <f t="shared" si="2"/>
        <v>0</v>
      </c>
      <c r="O21" s="111"/>
      <c r="P21" s="3"/>
      <c r="Q21" s="4"/>
      <c r="R21" s="18" t="str">
        <f>IF(Q21&lt;&gt;"",IF(P21&lt;&gt;"",VLOOKUP(P21,Income_Defaults,2,0),DefaultPeriod),"")</f>
        <v/>
      </c>
      <c r="S21" s="148">
        <f t="shared" si="3"/>
        <v>0</v>
      </c>
      <c r="T21" s="19">
        <f t="shared" si="4"/>
        <v>0</v>
      </c>
    </row>
    <row r="22" spans="1:21" x14ac:dyDescent="0.45">
      <c r="B22" s="112"/>
      <c r="C22" s="20"/>
      <c r="D22" s="21"/>
      <c r="E22" s="22"/>
      <c r="F22" s="149"/>
      <c r="G22" s="19">
        <f t="shared" si="2"/>
        <v>0</v>
      </c>
      <c r="O22" s="112"/>
      <c r="P22" s="20"/>
      <c r="Q22" s="21"/>
      <c r="R22" s="22" t="str">
        <f>IF(Q22&lt;&gt;"",IF(P22&lt;&gt;"",VLOOKUP(P22,Income_Defaults,2,0),DefaultPeriod),"")</f>
        <v/>
      </c>
      <c r="S22" s="149">
        <f t="shared" si="3"/>
        <v>0</v>
      </c>
      <c r="T22" s="19">
        <f t="shared" si="4"/>
        <v>0</v>
      </c>
    </row>
    <row r="23" spans="1:21" ht="14.25" hidden="1" customHeight="1" x14ac:dyDescent="0.45">
      <c r="C23" s="3"/>
      <c r="D23" s="4"/>
      <c r="E23" s="18" t="s">
        <v>165</v>
      </c>
      <c r="F23" s="18">
        <f t="shared" ref="F23:F29" si="5">IF(E23=52,40,0)</f>
        <v>0</v>
      </c>
      <c r="G23" s="19">
        <f t="shared" si="2"/>
        <v>0</v>
      </c>
      <c r="P23" s="3"/>
      <c r="Q23" s="4"/>
      <c r="R23" s="18" t="s">
        <v>165</v>
      </c>
      <c r="S23" s="18">
        <f t="shared" si="3"/>
        <v>0</v>
      </c>
      <c r="T23" s="19">
        <f t="shared" si="4"/>
        <v>0</v>
      </c>
    </row>
    <row r="24" spans="1:21" ht="14.25" hidden="1" customHeight="1" x14ac:dyDescent="0.45">
      <c r="C24" s="3"/>
      <c r="D24" s="4"/>
      <c r="E24" s="18" t="s">
        <v>165</v>
      </c>
      <c r="F24" s="18">
        <f t="shared" si="5"/>
        <v>0</v>
      </c>
      <c r="G24" s="19">
        <f t="shared" si="2"/>
        <v>0</v>
      </c>
      <c r="P24" s="3"/>
      <c r="Q24" s="4"/>
      <c r="R24" s="18" t="s">
        <v>165</v>
      </c>
      <c r="S24" s="18">
        <f t="shared" si="3"/>
        <v>0</v>
      </c>
      <c r="T24" s="19">
        <f t="shared" si="4"/>
        <v>0</v>
      </c>
    </row>
    <row r="25" spans="1:21" ht="14.25" hidden="1" customHeight="1" x14ac:dyDescent="0.45">
      <c r="C25" s="3"/>
      <c r="D25" s="4"/>
      <c r="E25" s="18" t="s">
        <v>165</v>
      </c>
      <c r="F25" s="18">
        <f t="shared" si="5"/>
        <v>0</v>
      </c>
      <c r="G25" s="19">
        <f t="shared" si="2"/>
        <v>0</v>
      </c>
      <c r="P25" s="3"/>
      <c r="Q25" s="4"/>
      <c r="R25" s="18" t="s">
        <v>165</v>
      </c>
      <c r="S25" s="18">
        <f t="shared" si="3"/>
        <v>0</v>
      </c>
      <c r="T25" s="19">
        <f t="shared" si="4"/>
        <v>0</v>
      </c>
    </row>
    <row r="26" spans="1:21" ht="14.25" hidden="1" customHeight="1" x14ac:dyDescent="0.45">
      <c r="C26" s="3"/>
      <c r="D26" s="4"/>
      <c r="E26" s="18" t="s">
        <v>165</v>
      </c>
      <c r="F26" s="18">
        <f t="shared" si="5"/>
        <v>0</v>
      </c>
      <c r="G26" s="19">
        <f t="shared" si="2"/>
        <v>0</v>
      </c>
      <c r="P26" s="3"/>
      <c r="Q26" s="4"/>
      <c r="R26" s="18" t="s">
        <v>165</v>
      </c>
      <c r="S26" s="18">
        <f t="shared" si="3"/>
        <v>0</v>
      </c>
      <c r="T26" s="19">
        <f t="shared" si="4"/>
        <v>0</v>
      </c>
    </row>
    <row r="27" spans="1:21" ht="14.25" hidden="1" customHeight="1" x14ac:dyDescent="0.45">
      <c r="C27" s="3"/>
      <c r="D27" s="4"/>
      <c r="E27" s="18" t="s">
        <v>165</v>
      </c>
      <c r="F27" s="18">
        <f t="shared" si="5"/>
        <v>0</v>
      </c>
      <c r="G27" s="19">
        <f t="shared" si="2"/>
        <v>0</v>
      </c>
      <c r="P27" s="3"/>
      <c r="Q27" s="4"/>
      <c r="R27" s="18" t="s">
        <v>165</v>
      </c>
      <c r="S27" s="18">
        <f t="shared" si="3"/>
        <v>0</v>
      </c>
      <c r="T27" s="19">
        <f t="shared" si="4"/>
        <v>0</v>
      </c>
    </row>
    <row r="28" spans="1:21" ht="14.25" hidden="1" customHeight="1" x14ac:dyDescent="0.45">
      <c r="C28" s="3"/>
      <c r="D28" s="4"/>
      <c r="E28" s="18" t="s">
        <v>165</v>
      </c>
      <c r="F28" s="18">
        <f t="shared" si="5"/>
        <v>0</v>
      </c>
      <c r="G28" s="19">
        <f t="shared" si="2"/>
        <v>0</v>
      </c>
      <c r="P28" s="3"/>
      <c r="Q28" s="4"/>
      <c r="R28" s="18" t="s">
        <v>165</v>
      </c>
      <c r="S28" s="18">
        <f t="shared" si="3"/>
        <v>0</v>
      </c>
      <c r="T28" s="19">
        <f t="shared" si="4"/>
        <v>0</v>
      </c>
    </row>
    <row r="29" spans="1:21" ht="14.25" hidden="1" customHeight="1" x14ac:dyDescent="0.45">
      <c r="C29" s="3"/>
      <c r="D29" s="4"/>
      <c r="E29" s="18" t="s">
        <v>165</v>
      </c>
      <c r="F29" s="18">
        <f t="shared" si="5"/>
        <v>0</v>
      </c>
      <c r="G29" s="19">
        <f t="shared" si="2"/>
        <v>0</v>
      </c>
      <c r="P29" s="3"/>
      <c r="Q29" s="4"/>
      <c r="R29" s="18" t="s">
        <v>165</v>
      </c>
      <c r="S29" s="18">
        <f t="shared" si="3"/>
        <v>0</v>
      </c>
      <c r="T29" s="19">
        <f t="shared" si="4"/>
        <v>0</v>
      </c>
    </row>
    <row r="30" spans="1:21" x14ac:dyDescent="0.45">
      <c r="C30" s="142" t="str">
        <f>IF('Page 3'!G22&gt;0,"Additional from Page 3","")</f>
        <v/>
      </c>
      <c r="D30" s="143"/>
      <c r="E30" s="144"/>
      <c r="F30" s="144"/>
      <c r="G30" s="94" t="str">
        <f>IF(C30&lt;&gt;"",'Page 3'!G22,"")</f>
        <v/>
      </c>
      <c r="P30" s="142" t="e">
        <f>IF(#REF!&gt;0,"Additional from Page 3","")</f>
        <v>#REF!</v>
      </c>
      <c r="Q30" s="143"/>
      <c r="R30" s="144"/>
      <c r="S30" s="144"/>
      <c r="T30" s="94" t="e">
        <f>IF(P30&lt;&gt;"",#REF!,"")</f>
        <v>#REF!</v>
      </c>
    </row>
    <row r="31" spans="1:21" x14ac:dyDescent="0.45">
      <c r="B31" t="s">
        <v>19</v>
      </c>
      <c r="G31" s="31">
        <f>SUM(G19:G30)</f>
        <v>0</v>
      </c>
      <c r="O31" t="s">
        <v>19</v>
      </c>
      <c r="T31" s="31" t="e">
        <f>SUM(T19:T30)</f>
        <v>#REF!</v>
      </c>
    </row>
    <row r="32" spans="1:21" x14ac:dyDescent="0.45">
      <c r="A32" s="201" t="s">
        <v>20</v>
      </c>
      <c r="B32" s="201"/>
      <c r="C32" s="201"/>
      <c r="D32" s="201"/>
      <c r="E32" s="201"/>
      <c r="F32" s="201"/>
      <c r="G32" s="201"/>
      <c r="H32" s="201"/>
      <c r="N32" s="201" t="s">
        <v>20</v>
      </c>
      <c r="O32" s="201"/>
      <c r="P32" s="201"/>
      <c r="Q32" s="201"/>
      <c r="R32" s="201"/>
      <c r="S32" s="201"/>
      <c r="T32" s="201"/>
      <c r="U32" s="201"/>
    </row>
    <row r="33" spans="2:20" x14ac:dyDescent="0.45">
      <c r="B33" s="98" t="str">
        <f>A7</f>
        <v>HH Mbr #</v>
      </c>
      <c r="C33" s="98" t="s">
        <v>21</v>
      </c>
      <c r="D33" s="98" t="s">
        <v>22</v>
      </c>
      <c r="E33" s="135" t="s">
        <v>23</v>
      </c>
      <c r="F33" s="136" t="s">
        <v>57</v>
      </c>
      <c r="G33" s="98" t="s">
        <v>24</v>
      </c>
      <c r="O33" s="98" t="str">
        <f>N7</f>
        <v>HH Mbr #</v>
      </c>
      <c r="P33" s="98" t="s">
        <v>21</v>
      </c>
      <c r="Q33" s="98" t="s">
        <v>22</v>
      </c>
      <c r="R33" s="135" t="s">
        <v>23</v>
      </c>
      <c r="S33" s="136" t="s">
        <v>57</v>
      </c>
      <c r="T33" s="98" t="s">
        <v>24</v>
      </c>
    </row>
    <row r="34" spans="2:20" x14ac:dyDescent="0.45">
      <c r="B34" s="111"/>
      <c r="C34" s="138"/>
      <c r="D34" s="9"/>
      <c r="E34" s="114"/>
      <c r="F34" s="139"/>
      <c r="G34" s="12" t="e">
        <f>IF(AND($D$52&gt;VLOOKUP($G$1,HUDAssetThreshold,2,1),AND(E34="",F34="")),D34*VLOOKUP($G$1,HUDImputedRate,3,1),IF(F34=0,D34*E34,F34))</f>
        <v>#N/A</v>
      </c>
      <c r="O34" s="111"/>
      <c r="P34" s="138"/>
      <c r="Q34" s="9"/>
      <c r="R34" s="114"/>
      <c r="S34" s="139"/>
      <c r="T34" s="12" t="e">
        <f>IF(AND($D$52&gt;VLOOKUP($G$1,HUDAssetThreshold,2,1),AND(R34="",S34="")),Q34*VLOOKUP($G$1,HUDImputedRate,3,1),IF(S34=0,Q34*R34,S34))</f>
        <v>#N/A</v>
      </c>
    </row>
    <row r="35" spans="2:20" x14ac:dyDescent="0.45">
      <c r="B35" s="111"/>
      <c r="C35" s="111"/>
      <c r="D35" s="10"/>
      <c r="E35" s="117"/>
      <c r="F35" s="140"/>
      <c r="G35" s="13" t="e">
        <f>IF(AND($D$52&gt;VLOOKUP($G$1,HUDAssetThreshold,2,1),AND(E35="",F35="")),D35*VLOOKUP($G$1,HUDImputedRate,3,1),IF(F35=0,D35*E35,F35))</f>
        <v>#N/A</v>
      </c>
      <c r="O35" s="111"/>
      <c r="P35" s="111"/>
      <c r="Q35" s="10"/>
      <c r="R35" s="117"/>
      <c r="S35" s="140"/>
      <c r="T35" s="13" t="e">
        <f>IF(AND($D$52&gt;VLOOKUP($G$1,HUDAssetThreshold,2,1),AND(R35="",S35="")),Q35*VLOOKUP($G$1,HUDImputedRate,3,1),IF(S35=0,Q35*R35,S35))</f>
        <v>#N/A</v>
      </c>
    </row>
    <row r="36" spans="2:20" x14ac:dyDescent="0.45">
      <c r="B36" s="111"/>
      <c r="C36" s="111"/>
      <c r="D36" s="10"/>
      <c r="E36" s="117"/>
      <c r="F36" s="140"/>
      <c r="G36" s="13" t="e">
        <f>IF(AND($D$52&gt;VLOOKUP($G$1,HUDAssetThreshold,2,1),AND(E36="",F36="")),D36*VLOOKUP($G$1,HUDImputedRate,3,1),IF(F36=0,D36*E36,F36))</f>
        <v>#N/A</v>
      </c>
      <c r="O36" s="111"/>
      <c r="P36" s="111"/>
      <c r="Q36" s="10"/>
      <c r="R36" s="117"/>
      <c r="S36" s="140"/>
      <c r="T36" s="13" t="e">
        <f>IF(AND($D$52&gt;VLOOKUP($G$1,HUDAssetThreshold,2,1),AND(R36="",S36="")),Q36*VLOOKUP($G$1,HUDImputedRate,3,1),IF(S36=0,Q36*R36,S36))</f>
        <v>#N/A</v>
      </c>
    </row>
    <row r="37" spans="2:20" x14ac:dyDescent="0.45">
      <c r="B37" s="112"/>
      <c r="C37" s="112"/>
      <c r="D37" s="11"/>
      <c r="E37" s="121"/>
      <c r="F37" s="141"/>
      <c r="G37" s="13" t="e">
        <f>IF(AND($D$52&gt;VLOOKUP($G$1,HUDAssetThreshold,2,1),AND(E37="",F37="")),D37*VLOOKUP($G$1,HUDImputedRate,3,1),IF(F37=0,D37*E37,F37))</f>
        <v>#N/A</v>
      </c>
      <c r="O37" s="112"/>
      <c r="P37" s="112"/>
      <c r="Q37" s="11"/>
      <c r="R37" s="121"/>
      <c r="S37" s="141"/>
      <c r="T37" s="13" t="e">
        <f>IF(AND($D$52&gt;VLOOKUP($G$1,HUDAssetThreshold,2,1),AND(R37="",S37="")),Q37*VLOOKUP($G$1,HUDImputedRate,3,1),IF(S37=0,Q37*R37,S37))</f>
        <v>#N/A</v>
      </c>
    </row>
    <row r="38" spans="2:20" ht="14.25" hidden="1" customHeight="1" x14ac:dyDescent="0.45">
      <c r="C38" s="24"/>
      <c r="D38" s="10"/>
      <c r="E38" s="35"/>
      <c r="F38" s="30"/>
      <c r="G38" s="13">
        <f t="shared" ref="G38:G50" si="6">IF(AND($D$52&gt;50000,AND(E38="",F38="")),D38*0.4%,IF(F38=0,D38*E38,F38))</f>
        <v>0</v>
      </c>
      <c r="P38" s="24"/>
      <c r="Q38" s="10"/>
      <c r="R38" s="35"/>
      <c r="S38" s="30"/>
      <c r="T38" s="13">
        <f t="shared" ref="T38:T50" si="7">IF(AND($D$52&gt;50000,AND(R38="",S38="")),Q38*0.4%,IF(S38=0,Q38*R38,S38))</f>
        <v>0</v>
      </c>
    </row>
    <row r="39" spans="2:20" ht="14.25" hidden="1" customHeight="1" x14ac:dyDescent="0.45">
      <c r="C39" s="24"/>
      <c r="D39" s="10"/>
      <c r="E39" s="35"/>
      <c r="F39" s="30"/>
      <c r="G39" s="13">
        <f t="shared" si="6"/>
        <v>0</v>
      </c>
      <c r="P39" s="24"/>
      <c r="Q39" s="10"/>
      <c r="R39" s="35"/>
      <c r="S39" s="30"/>
      <c r="T39" s="13">
        <f t="shared" si="7"/>
        <v>0</v>
      </c>
    </row>
    <row r="40" spans="2:20" ht="14.25" hidden="1" customHeight="1" x14ac:dyDescent="0.45">
      <c r="C40" s="24"/>
      <c r="D40" s="10"/>
      <c r="E40" s="35"/>
      <c r="F40" s="30"/>
      <c r="G40" s="13">
        <f t="shared" si="6"/>
        <v>0</v>
      </c>
      <c r="P40" s="24"/>
      <c r="Q40" s="10"/>
      <c r="R40" s="35"/>
      <c r="S40" s="30"/>
      <c r="T40" s="13">
        <f t="shared" si="7"/>
        <v>0</v>
      </c>
    </row>
    <row r="41" spans="2:20" ht="14.25" hidden="1" customHeight="1" x14ac:dyDescent="0.45">
      <c r="C41" s="24"/>
      <c r="D41" s="10"/>
      <c r="E41" s="35"/>
      <c r="F41" s="30"/>
      <c r="G41" s="13">
        <f t="shared" si="6"/>
        <v>0</v>
      </c>
      <c r="P41" s="24"/>
      <c r="Q41" s="10"/>
      <c r="R41" s="35"/>
      <c r="S41" s="30"/>
      <c r="T41" s="13">
        <f t="shared" si="7"/>
        <v>0</v>
      </c>
    </row>
    <row r="42" spans="2:20" ht="14.25" hidden="1" customHeight="1" x14ac:dyDescent="0.45">
      <c r="C42" s="24"/>
      <c r="D42" s="10"/>
      <c r="E42" s="35"/>
      <c r="F42" s="30"/>
      <c r="G42" s="13">
        <f t="shared" si="6"/>
        <v>0</v>
      </c>
      <c r="P42" s="24"/>
      <c r="Q42" s="10"/>
      <c r="R42" s="35"/>
      <c r="S42" s="30"/>
      <c r="T42" s="13">
        <f t="shared" si="7"/>
        <v>0</v>
      </c>
    </row>
    <row r="43" spans="2:20" ht="14.25" hidden="1" customHeight="1" x14ac:dyDescent="0.45">
      <c r="C43" s="24"/>
      <c r="D43" s="10"/>
      <c r="E43" s="35"/>
      <c r="F43" s="30"/>
      <c r="G43" s="13">
        <f t="shared" si="6"/>
        <v>0</v>
      </c>
      <c r="P43" s="24"/>
      <c r="Q43" s="10"/>
      <c r="R43" s="35"/>
      <c r="S43" s="30"/>
      <c r="T43" s="13">
        <f t="shared" si="7"/>
        <v>0</v>
      </c>
    </row>
    <row r="44" spans="2:20" ht="14.25" hidden="1" customHeight="1" x14ac:dyDescent="0.45">
      <c r="C44" s="24"/>
      <c r="D44" s="10"/>
      <c r="E44" s="35"/>
      <c r="F44" s="30"/>
      <c r="G44" s="13">
        <f t="shared" si="6"/>
        <v>0</v>
      </c>
      <c r="P44" s="24"/>
      <c r="Q44" s="10"/>
      <c r="R44" s="35"/>
      <c r="S44" s="30"/>
      <c r="T44" s="13">
        <f t="shared" si="7"/>
        <v>0</v>
      </c>
    </row>
    <row r="45" spans="2:20" ht="14.25" hidden="1" customHeight="1" x14ac:dyDescent="0.45">
      <c r="C45" s="24"/>
      <c r="D45" s="10"/>
      <c r="E45" s="35"/>
      <c r="F45" s="30"/>
      <c r="G45" s="13">
        <f t="shared" si="6"/>
        <v>0</v>
      </c>
      <c r="P45" s="24"/>
      <c r="Q45" s="10"/>
      <c r="R45" s="35"/>
      <c r="S45" s="30"/>
      <c r="T45" s="13">
        <f t="shared" si="7"/>
        <v>0</v>
      </c>
    </row>
    <row r="46" spans="2:20" ht="14.25" hidden="1" customHeight="1" x14ac:dyDescent="0.45">
      <c r="C46" s="24"/>
      <c r="D46" s="10"/>
      <c r="E46" s="35"/>
      <c r="F46" s="30"/>
      <c r="G46" s="13">
        <f t="shared" si="6"/>
        <v>0</v>
      </c>
      <c r="P46" s="24"/>
      <c r="Q46" s="10"/>
      <c r="R46" s="35"/>
      <c r="S46" s="30"/>
      <c r="T46" s="13">
        <f t="shared" si="7"/>
        <v>0</v>
      </c>
    </row>
    <row r="47" spans="2:20" ht="14.25" hidden="1" customHeight="1" x14ac:dyDescent="0.45">
      <c r="C47" s="24"/>
      <c r="D47" s="10"/>
      <c r="E47" s="35"/>
      <c r="F47" s="30"/>
      <c r="G47" s="13">
        <f t="shared" si="6"/>
        <v>0</v>
      </c>
      <c r="P47" s="24"/>
      <c r="Q47" s="10"/>
      <c r="R47" s="35"/>
      <c r="S47" s="30"/>
      <c r="T47" s="13">
        <f t="shared" si="7"/>
        <v>0</v>
      </c>
    </row>
    <row r="48" spans="2:20" ht="14.25" hidden="1" customHeight="1" x14ac:dyDescent="0.45">
      <c r="C48" s="24"/>
      <c r="D48" s="10"/>
      <c r="E48" s="35"/>
      <c r="F48" s="30"/>
      <c r="G48" s="13">
        <f t="shared" si="6"/>
        <v>0</v>
      </c>
      <c r="P48" s="24"/>
      <c r="Q48" s="10"/>
      <c r="R48" s="35"/>
      <c r="S48" s="30"/>
      <c r="T48" s="13">
        <f t="shared" si="7"/>
        <v>0</v>
      </c>
    </row>
    <row r="49" spans="1:20" ht="14.25" hidden="1" customHeight="1" x14ac:dyDescent="0.45">
      <c r="C49" s="24"/>
      <c r="D49" s="10"/>
      <c r="E49" s="35"/>
      <c r="F49" s="30"/>
      <c r="G49" s="13">
        <f t="shared" si="6"/>
        <v>0</v>
      </c>
      <c r="P49" s="24"/>
      <c r="Q49" s="10"/>
      <c r="R49" s="35"/>
      <c r="S49" s="30"/>
      <c r="T49" s="13">
        <f t="shared" si="7"/>
        <v>0</v>
      </c>
    </row>
    <row r="50" spans="1:20" ht="14.25" hidden="1" customHeight="1" x14ac:dyDescent="0.45">
      <c r="C50" s="24"/>
      <c r="D50" s="10"/>
      <c r="E50" s="35"/>
      <c r="F50" s="30"/>
      <c r="G50" s="13">
        <f t="shared" si="6"/>
        <v>0</v>
      </c>
      <c r="P50" s="24"/>
      <c r="Q50" s="10"/>
      <c r="R50" s="35"/>
      <c r="S50" s="30"/>
      <c r="T50" s="13">
        <f t="shared" si="7"/>
        <v>0</v>
      </c>
    </row>
    <row r="51" spans="1:20" x14ac:dyDescent="0.45">
      <c r="C51" s="142" t="str">
        <f>IF('Page 3'!D45&gt;0,"Add'l from Pg 3","")</f>
        <v/>
      </c>
      <c r="D51" s="145" t="str">
        <f>IF(C51&lt;&gt;"",'Page 3'!D45,"")</f>
        <v/>
      </c>
      <c r="E51" s="146"/>
      <c r="F51" s="150"/>
      <c r="G51" s="94" t="str">
        <f>IF(C51&lt;&gt;"",'Page 3'!G45,"")</f>
        <v/>
      </c>
    </row>
    <row r="52" spans="1:20" x14ac:dyDescent="0.45">
      <c r="B52" t="s">
        <v>25</v>
      </c>
      <c r="D52" s="5">
        <f>SUM(D34:D51)</f>
        <v>0</v>
      </c>
      <c r="G52" s="31" t="e">
        <f>SUM(G34:G51)</f>
        <v>#N/A</v>
      </c>
    </row>
    <row r="53" spans="1:20" x14ac:dyDescent="0.45">
      <c r="B53" t="s">
        <v>26</v>
      </c>
      <c r="G53" s="31" t="e">
        <f>G31+G52</f>
        <v>#N/A</v>
      </c>
    </row>
    <row r="54" spans="1:20" x14ac:dyDescent="0.45">
      <c r="B54" s="131" t="s">
        <v>238</v>
      </c>
      <c r="C54" s="32" t="e">
        <f>VLOOKUP($G$1,HUDAssetThreshold,2,1)</f>
        <v>#N/A</v>
      </c>
      <c r="D54" s="131" t="s">
        <v>239</v>
      </c>
      <c r="E54" s="130" t="e">
        <f>VLOOKUP($G$1,HUDImputedRate,3,1)</f>
        <v>#N/A</v>
      </c>
    </row>
    <row r="55" spans="1:20" x14ac:dyDescent="0.45">
      <c r="A55" s="201" t="s">
        <v>27</v>
      </c>
      <c r="B55" s="201"/>
      <c r="C55" s="201"/>
      <c r="D55" s="201"/>
      <c r="E55" s="201"/>
      <c r="F55" s="201"/>
      <c r="G55" s="201"/>
      <c r="H55" s="201"/>
    </row>
    <row r="56" spans="1:20" ht="37.5" customHeight="1" x14ac:dyDescent="0.45">
      <c r="A56" s="210" t="s">
        <v>53</v>
      </c>
      <c r="B56" s="210"/>
      <c r="C56" s="210"/>
      <c r="D56" s="210"/>
      <c r="E56" s="210"/>
      <c r="F56" s="210"/>
      <c r="G56" s="210"/>
      <c r="H56" s="210"/>
      <c r="I56" s="7"/>
    </row>
    <row r="57" spans="1:20" ht="36" customHeight="1" x14ac:dyDescent="0.45">
      <c r="A57" s="210" t="s">
        <v>28</v>
      </c>
      <c r="B57" s="210"/>
      <c r="C57" s="210"/>
      <c r="D57" s="210"/>
      <c r="E57" s="210"/>
      <c r="F57" s="210"/>
      <c r="G57" s="210"/>
      <c r="H57" s="210"/>
      <c r="I57" s="7"/>
    </row>
    <row r="59" spans="1:20" x14ac:dyDescent="0.45">
      <c r="A59" t="s">
        <v>29</v>
      </c>
      <c r="D59" t="s">
        <v>32</v>
      </c>
      <c r="E59" t="s">
        <v>29</v>
      </c>
      <c r="H59" t="s">
        <v>32</v>
      </c>
    </row>
    <row r="60" spans="1:20" x14ac:dyDescent="0.45">
      <c r="A60" t="s">
        <v>30</v>
      </c>
      <c r="D60" t="s">
        <v>31</v>
      </c>
      <c r="E60" t="s">
        <v>30</v>
      </c>
      <c r="H60" t="s">
        <v>31</v>
      </c>
    </row>
    <row r="62" spans="1:20" x14ac:dyDescent="0.45">
      <c r="A62" t="s">
        <v>29</v>
      </c>
      <c r="D62" t="s">
        <v>32</v>
      </c>
      <c r="E62" t="s">
        <v>29</v>
      </c>
      <c r="H62" t="s">
        <v>32</v>
      </c>
    </row>
    <row r="63" spans="1:20" x14ac:dyDescent="0.45">
      <c r="A63" t="s">
        <v>30</v>
      </c>
      <c r="D63" t="s">
        <v>31</v>
      </c>
      <c r="E63" t="s">
        <v>30</v>
      </c>
      <c r="H63" t="s">
        <v>31</v>
      </c>
    </row>
    <row r="66" spans="1:8" x14ac:dyDescent="0.45">
      <c r="A66" s="201" t="s">
        <v>33</v>
      </c>
      <c r="B66" s="201"/>
      <c r="C66" s="201"/>
      <c r="D66" s="201"/>
      <c r="E66" s="201"/>
      <c r="F66" s="201"/>
      <c r="G66" s="201"/>
      <c r="H66" s="201"/>
    </row>
    <row r="67" spans="1:8" x14ac:dyDescent="0.45">
      <c r="A67" t="s">
        <v>34</v>
      </c>
      <c r="F67" s="34" t="e">
        <f>G53</f>
        <v>#N/A</v>
      </c>
    </row>
    <row r="69" spans="1:8" x14ac:dyDescent="0.45">
      <c r="A69" t="s">
        <v>35</v>
      </c>
      <c r="D69">
        <f>SUM(G8:G15)</f>
        <v>0</v>
      </c>
      <c r="F69" s="32" t="e">
        <f>VLOOKUP($G$1,IncomeLimit,D69+1)/0.5*ProjectSetAside</f>
        <v>#N/A</v>
      </c>
      <c r="G69" s="106">
        <f>ProjectSetAside</f>
        <v>1</v>
      </c>
    </row>
    <row r="70" spans="1:8" x14ac:dyDescent="0.45">
      <c r="A70" t="s">
        <v>36</v>
      </c>
      <c r="F70" s="33" t="e">
        <f>IF(F67&lt;=F69,"Yes","No")</f>
        <v>#N/A</v>
      </c>
    </row>
    <row r="72" spans="1:8" x14ac:dyDescent="0.45">
      <c r="A72" t="s">
        <v>37</v>
      </c>
      <c r="F72" s="119"/>
    </row>
    <row r="73" spans="1:8" x14ac:dyDescent="0.45">
      <c r="A73" t="s">
        <v>38</v>
      </c>
      <c r="F73" s="119"/>
    </row>
    <row r="74" spans="1:8" x14ac:dyDescent="0.45">
      <c r="A74" t="s">
        <v>39</v>
      </c>
      <c r="F74" s="119"/>
    </row>
    <row r="75" spans="1:8" x14ac:dyDescent="0.45">
      <c r="A75" t="s">
        <v>40</v>
      </c>
      <c r="F75" s="119"/>
    </row>
    <row r="76" spans="1:8" x14ac:dyDescent="0.45">
      <c r="A76" t="s">
        <v>41</v>
      </c>
      <c r="F76" s="32">
        <f>F72+F73+F75</f>
        <v>0</v>
      </c>
    </row>
    <row r="78" spans="1:8" x14ac:dyDescent="0.45">
      <c r="A78" t="s">
        <v>43</v>
      </c>
      <c r="F78" s="32" t="e">
        <f>TRUNC(IF(NOT(ISBLANK($H$4)),MAX(VLOOKUP($G$1,RentLimit,$H$4+2),VLOOKUP(DateGrossRentFloor,RentLimit,$H$4+2)),"")/0.5*ProjectSetAside)</f>
        <v>#VALUE!</v>
      </c>
      <c r="G78" t="e">
        <f>IF(VLOOKUP($G$1,RentLimit,$H$4+2)&lt;=VLOOKUP(DateGrossRentFloor,RentLimit,$H$4+2),"Rent Floor","")</f>
        <v>#N/A</v>
      </c>
    </row>
    <row r="79" spans="1:8" x14ac:dyDescent="0.45">
      <c r="A79" t="s">
        <v>42</v>
      </c>
      <c r="F79" s="33" t="str">
        <f>IF(F76&lt;&gt;0,IF(F76&lt;=F78,"Yes","No"),"")</f>
        <v/>
      </c>
    </row>
    <row r="81" spans="1:8" ht="18" x14ac:dyDescent="0.55000000000000004">
      <c r="A81" s="2" t="s">
        <v>44</v>
      </c>
      <c r="F81" s="36" t="e">
        <f>IF(AND(F70="Yes",F79="Yes"),"Qualified","Not Qualified")</f>
        <v>#N/A</v>
      </c>
      <c r="G81" s="36"/>
    </row>
    <row r="84" spans="1:8" x14ac:dyDescent="0.45">
      <c r="A84" s="201" t="s">
        <v>45</v>
      </c>
      <c r="B84" s="201"/>
      <c r="C84" s="201"/>
      <c r="D84" s="201"/>
      <c r="E84" s="201"/>
      <c r="F84" s="201"/>
      <c r="G84" s="201"/>
      <c r="H84" s="201"/>
    </row>
    <row r="85" spans="1:8" ht="38.25" customHeight="1" x14ac:dyDescent="0.45">
      <c r="A85" s="210" t="s">
        <v>54</v>
      </c>
      <c r="B85" s="210"/>
      <c r="C85" s="210"/>
      <c r="D85" s="210"/>
      <c r="E85" s="210"/>
      <c r="F85" s="210"/>
      <c r="G85" s="210"/>
      <c r="H85" s="210"/>
    </row>
    <row r="87" spans="1:8" x14ac:dyDescent="0.45">
      <c r="A87" t="s">
        <v>46</v>
      </c>
      <c r="E87" t="s">
        <v>48</v>
      </c>
    </row>
    <row r="88" spans="1:8" x14ac:dyDescent="0.45">
      <c r="A88" t="s">
        <v>45</v>
      </c>
      <c r="E88" t="s">
        <v>47</v>
      </c>
    </row>
  </sheetData>
  <sheetProtection algorithmName="SHA-512" hashValue="yXBmzKzASjMZ9dmX4DlfDVtaGq4h/wzsaBlqJVie/CFiVnU54P7JlfB/yJslyHV1KAwGXb7uhaBLOUe9+xudwA==" saltValue="gPfPL92itVFBiP842CrTRw==" spinCount="100000" sheet="1" objects="1" scenarios="1"/>
  <mergeCells count="37">
    <mergeCell ref="A1:D1"/>
    <mergeCell ref="N1:Q1"/>
    <mergeCell ref="A2:H2"/>
    <mergeCell ref="N2:U2"/>
    <mergeCell ref="B3:C3"/>
    <mergeCell ref="O3:P3"/>
    <mergeCell ref="B4:C4"/>
    <mergeCell ref="O4:P4"/>
    <mergeCell ref="A6:H6"/>
    <mergeCell ref="N6:U6"/>
    <mergeCell ref="Q7:R7"/>
    <mergeCell ref="D8:E8"/>
    <mergeCell ref="Q8:R8"/>
    <mergeCell ref="D9:E9"/>
    <mergeCell ref="Q9:R9"/>
    <mergeCell ref="D10:E10"/>
    <mergeCell ref="Q10:R10"/>
    <mergeCell ref="D11:E11"/>
    <mergeCell ref="Q11:R11"/>
    <mergeCell ref="D12:E12"/>
    <mergeCell ref="Q12:R12"/>
    <mergeCell ref="D13:E13"/>
    <mergeCell ref="Q13:R13"/>
    <mergeCell ref="D14:E14"/>
    <mergeCell ref="Q14:R14"/>
    <mergeCell ref="D15:E15"/>
    <mergeCell ref="Q15:R15"/>
    <mergeCell ref="A16:H16"/>
    <mergeCell ref="N16:U16"/>
    <mergeCell ref="A84:H84"/>
    <mergeCell ref="A85:H85"/>
    <mergeCell ref="A32:H32"/>
    <mergeCell ref="N32:U32"/>
    <mergeCell ref="A55:H55"/>
    <mergeCell ref="A56:H56"/>
    <mergeCell ref="A57:H57"/>
    <mergeCell ref="A66:H66"/>
  </mergeCells>
  <conditionalFormatting sqref="F19:F30">
    <cfRule type="cellIs" dxfId="21" priority="6" operator="equal">
      <formula>0</formula>
    </cfRule>
  </conditionalFormatting>
  <conditionalFormatting sqref="G19:G29">
    <cfRule type="cellIs" dxfId="20" priority="12" stopIfTrue="1" operator="equal">
      <formula>0</formula>
    </cfRule>
  </conditionalFormatting>
  <conditionalFormatting sqref="G19:G30">
    <cfRule type="expression" dxfId="19" priority="4">
      <formula>M19&lt;&gt;"Y"</formula>
    </cfRule>
  </conditionalFormatting>
  <conditionalFormatting sqref="G30">
    <cfRule type="cellIs" dxfId="18" priority="5" stopIfTrue="1" operator="equal">
      <formula>0</formula>
    </cfRule>
  </conditionalFormatting>
  <conditionalFormatting sqref="G34:G37">
    <cfRule type="cellIs" dxfId="17" priority="10" stopIfTrue="1" operator="equal">
      <formula>0</formula>
    </cfRule>
  </conditionalFormatting>
  <conditionalFormatting sqref="G34:G51">
    <cfRule type="expression" dxfId="16" priority="9">
      <formula>$K34&lt;&gt;"Y"</formula>
    </cfRule>
  </conditionalFormatting>
  <conditionalFormatting sqref="G38:G51">
    <cfRule type="cellIs" dxfId="15" priority="23" stopIfTrue="1" operator="equal">
      <formula>0</formula>
    </cfRule>
  </conditionalFormatting>
  <conditionalFormatting sqref="S19:S30">
    <cfRule type="cellIs" dxfId="14" priority="3" operator="equal">
      <formula>0</formula>
    </cfRule>
  </conditionalFormatting>
  <conditionalFormatting sqref="T19:T30">
    <cfRule type="expression" dxfId="13" priority="1">
      <formula>Z19&lt;&gt;"Y"</formula>
    </cfRule>
    <cfRule type="cellIs" dxfId="12" priority="2" stopIfTrue="1" operator="equal">
      <formula>0</formula>
    </cfRule>
  </conditionalFormatting>
  <conditionalFormatting sqref="T34:T50">
    <cfRule type="expression" dxfId="11" priority="17">
      <formula>$K34&lt;&gt;"Y"</formula>
    </cfRule>
    <cfRule type="cellIs" dxfId="10" priority="18" stopIfTrue="1" operator="equal">
      <formula>0</formula>
    </cfRule>
  </conditionalFormatting>
  <dataValidations count="4">
    <dataValidation allowBlank="1" showInputMessage="1" showErrorMessage="1" errorTitle="Income" error="You must enter from the list. Use Other if type of income not listed." promptTitle="Income" prompt="Enter Type of Income From Drop-down List._x000a__x000a_(To Edit List, go to Inc_Asset_TAB)" sqref="C51 C30 P30" xr:uid="{3B5FCC95-3FF6-404D-B731-F76049AB6ABD}"/>
    <dataValidation type="list" allowBlank="1" showInputMessage="1" showErrorMessage="1" sqref="Q8:R15 D8:E15" xr:uid="{497E687D-294F-42B2-9424-46E215CB6052}">
      <formula1>HouseholdRelationship</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P34:P51 C34:C50" xr:uid="{F0DC5F95-5CE2-4120-84D7-B6E40BF313EB}">
      <formula1>Asset_Description</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P19:P29 C19:C29" xr:uid="{55EF3182-9E27-4B8D-8F25-8AD634BFE9B6}">
      <formula1>Income_Description</formula1>
    </dataValidation>
  </dataValidations>
  <pageMargins left="0.45" right="0.45" top="0.5" bottom="0.5" header="0.3" footer="0.3"/>
  <pageSetup orientation="portrait" r:id="rId1"/>
  <headerFooter>
    <oddFooter>&amp;CTenant Income Certification&amp;RAct 15/18 Form 300 (Rev. Sept 2024)</oddFooter>
  </headerFooter>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6325-4773-4C5F-A153-EFA2DB5CB425}">
  <sheetPr codeName="Sheet7">
    <tabColor theme="5" tint="0.39997558519241921"/>
  </sheetPr>
  <dimension ref="A1:S45"/>
  <sheetViews>
    <sheetView view="pageLayout" zoomScaleNormal="100" workbookViewId="0">
      <selection activeCell="B5" sqref="B5"/>
    </sheetView>
  </sheetViews>
  <sheetFormatPr defaultRowHeight="14.25" x14ac:dyDescent="0.45"/>
  <cols>
    <col min="2" max="2" width="15.86328125" customWidth="1"/>
    <col min="3" max="3" width="13.06640625" customWidth="1"/>
    <col min="4" max="4" width="11.1328125" customWidth="1"/>
    <col min="5" max="5" width="8.265625" customWidth="1"/>
    <col min="6" max="6" width="12.1328125" customWidth="1"/>
    <col min="7" max="7" width="11.73046875" customWidth="1"/>
    <col min="13" max="13" width="9.59765625" customWidth="1"/>
    <col min="14" max="19" width="9.06640625" hidden="1" customWidth="1"/>
  </cols>
  <sheetData>
    <row r="1" spans="1:19" ht="25.5" x14ac:dyDescent="0.75">
      <c r="A1" s="100" t="s">
        <v>222</v>
      </c>
      <c r="F1">
        <f>TIC!B8</f>
        <v>0</v>
      </c>
      <c r="G1" s="199">
        <f>TIC!G1</f>
        <v>0</v>
      </c>
    </row>
    <row r="3" spans="1:19" ht="21" x14ac:dyDescent="0.65">
      <c r="B3" s="99" t="s">
        <v>226</v>
      </c>
      <c r="J3" s="2"/>
    </row>
    <row r="4" spans="1:19" x14ac:dyDescent="0.45">
      <c r="B4" s="98" t="s">
        <v>7</v>
      </c>
      <c r="C4" s="98" t="s">
        <v>13</v>
      </c>
      <c r="D4" s="132" t="s">
        <v>14</v>
      </c>
      <c r="E4" s="133" t="s">
        <v>15</v>
      </c>
      <c r="F4" s="133" t="s">
        <v>16</v>
      </c>
      <c r="G4" s="134" t="s">
        <v>17</v>
      </c>
      <c r="N4" s="98" t="e">
        <f>#REF!</f>
        <v>#REF!</v>
      </c>
      <c r="O4" s="98" t="s">
        <v>13</v>
      </c>
      <c r="P4" s="132" t="s">
        <v>14</v>
      </c>
      <c r="Q4" s="133" t="s">
        <v>15</v>
      </c>
      <c r="R4" s="133" t="s">
        <v>16</v>
      </c>
      <c r="S4" s="134" t="s">
        <v>17</v>
      </c>
    </row>
    <row r="5" spans="1:19" x14ac:dyDescent="0.45">
      <c r="B5" s="111"/>
      <c r="C5" s="14"/>
      <c r="D5" s="15"/>
      <c r="E5" s="16"/>
      <c r="F5" s="16"/>
      <c r="G5" s="12">
        <f>IFERROR(IF(F5&lt;&gt;0,+D5*F5*E5,+D5*E5),0)</f>
        <v>0</v>
      </c>
      <c r="N5" s="111"/>
      <c r="O5" s="14"/>
      <c r="P5" s="15"/>
      <c r="Q5" s="16" t="str">
        <f t="shared" ref="Q5:Q21" si="0">IF(P5&lt;&gt;"",IF(O5&lt;&gt;"",VLOOKUP(O5,Income_Defaults,2,0),DefaultPeriod),"")</f>
        <v/>
      </c>
      <c r="R5" s="16">
        <f>IF(Q5=52,40,0)</f>
        <v>0</v>
      </c>
      <c r="S5" s="17">
        <f>IFERROR(IF(R5&lt;&gt;0,+P5*R5*Q5,+P5*Q5),0)</f>
        <v>0</v>
      </c>
    </row>
    <row r="6" spans="1:19" x14ac:dyDescent="0.45">
      <c r="B6" s="111"/>
      <c r="C6" s="3"/>
      <c r="D6" s="4"/>
      <c r="E6" s="18"/>
      <c r="F6" s="18"/>
      <c r="G6" s="13">
        <f t="shared" ref="G6:G21" si="1">IFERROR(IF(F6&lt;&gt;0,+D6*F6*E6,+D6*E6),0)</f>
        <v>0</v>
      </c>
      <c r="N6" s="111"/>
      <c r="O6" s="3"/>
      <c r="P6" s="4"/>
      <c r="Q6" s="18" t="str">
        <f t="shared" si="0"/>
        <v/>
      </c>
      <c r="R6" s="18">
        <f t="shared" ref="R6:R21" si="2">IF(Q6=52,40,0)</f>
        <v>0</v>
      </c>
      <c r="S6" s="19">
        <f t="shared" ref="S6:S21" si="3">IFERROR(IF(R6&lt;&gt;0,+P6*R6*Q6,+P6*Q6),0)</f>
        <v>0</v>
      </c>
    </row>
    <row r="7" spans="1:19" x14ac:dyDescent="0.45">
      <c r="B7" s="111"/>
      <c r="C7" s="3"/>
      <c r="D7" s="4"/>
      <c r="E7" s="18"/>
      <c r="F7" s="18"/>
      <c r="G7" s="13">
        <f t="shared" si="1"/>
        <v>0</v>
      </c>
      <c r="N7" s="111"/>
      <c r="O7" s="3"/>
      <c r="P7" s="4"/>
      <c r="Q7" s="18" t="str">
        <f t="shared" si="0"/>
        <v/>
      </c>
      <c r="R7" s="18">
        <f t="shared" si="2"/>
        <v>0</v>
      </c>
      <c r="S7" s="19">
        <f t="shared" si="3"/>
        <v>0</v>
      </c>
    </row>
    <row r="8" spans="1:19" x14ac:dyDescent="0.45">
      <c r="B8" s="111"/>
      <c r="C8" s="3"/>
      <c r="D8" s="4"/>
      <c r="E8" s="18"/>
      <c r="F8" s="18"/>
      <c r="G8" s="13">
        <f t="shared" si="1"/>
        <v>0</v>
      </c>
      <c r="N8" s="111"/>
      <c r="O8" s="3"/>
      <c r="P8" s="4"/>
      <c r="Q8" s="18" t="str">
        <f t="shared" si="0"/>
        <v/>
      </c>
      <c r="R8" s="18">
        <f t="shared" si="2"/>
        <v>0</v>
      </c>
      <c r="S8" s="19">
        <f t="shared" si="3"/>
        <v>0</v>
      </c>
    </row>
    <row r="9" spans="1:19" x14ac:dyDescent="0.45">
      <c r="B9" s="111"/>
      <c r="C9" s="3"/>
      <c r="D9" s="4"/>
      <c r="E9" s="18"/>
      <c r="F9" s="18"/>
      <c r="G9" s="13">
        <f t="shared" si="1"/>
        <v>0</v>
      </c>
      <c r="N9" s="111"/>
      <c r="O9" s="3"/>
      <c r="P9" s="4"/>
      <c r="Q9" s="18" t="str">
        <f t="shared" si="0"/>
        <v/>
      </c>
      <c r="R9" s="18">
        <f t="shared" si="2"/>
        <v>0</v>
      </c>
      <c r="S9" s="19">
        <f t="shared" si="3"/>
        <v>0</v>
      </c>
    </row>
    <row r="10" spans="1:19" x14ac:dyDescent="0.45">
      <c r="B10" s="111"/>
      <c r="C10" s="3"/>
      <c r="D10" s="4"/>
      <c r="E10" s="18"/>
      <c r="F10" s="18"/>
      <c r="G10" s="13">
        <f t="shared" si="1"/>
        <v>0</v>
      </c>
      <c r="N10" s="111"/>
      <c r="O10" s="3"/>
      <c r="P10" s="4"/>
      <c r="Q10" s="18" t="str">
        <f t="shared" si="0"/>
        <v/>
      </c>
      <c r="R10" s="18">
        <f t="shared" si="2"/>
        <v>0</v>
      </c>
      <c r="S10" s="19">
        <f t="shared" si="3"/>
        <v>0</v>
      </c>
    </row>
    <row r="11" spans="1:19" x14ac:dyDescent="0.45">
      <c r="B11" s="111"/>
      <c r="C11" s="3"/>
      <c r="D11" s="4"/>
      <c r="E11" s="18"/>
      <c r="F11" s="18"/>
      <c r="G11" s="13">
        <f t="shared" si="1"/>
        <v>0</v>
      </c>
      <c r="N11" s="111"/>
      <c r="O11" s="3"/>
      <c r="P11" s="4"/>
      <c r="Q11" s="18" t="str">
        <f t="shared" si="0"/>
        <v/>
      </c>
      <c r="R11" s="18">
        <f t="shared" si="2"/>
        <v>0</v>
      </c>
      <c r="S11" s="19">
        <f t="shared" si="3"/>
        <v>0</v>
      </c>
    </row>
    <row r="12" spans="1:19" x14ac:dyDescent="0.45">
      <c r="B12" s="111"/>
      <c r="C12" s="3"/>
      <c r="D12" s="4"/>
      <c r="E12" s="18"/>
      <c r="F12" s="18"/>
      <c r="G12" s="13">
        <f t="shared" si="1"/>
        <v>0</v>
      </c>
      <c r="N12" s="111"/>
      <c r="O12" s="3"/>
      <c r="P12" s="4"/>
      <c r="Q12" s="18" t="str">
        <f t="shared" si="0"/>
        <v/>
      </c>
      <c r="R12" s="18">
        <f t="shared" si="2"/>
        <v>0</v>
      </c>
      <c r="S12" s="19">
        <f t="shared" si="3"/>
        <v>0</v>
      </c>
    </row>
    <row r="13" spans="1:19" x14ac:dyDescent="0.45">
      <c r="B13" s="111"/>
      <c r="C13" s="3"/>
      <c r="D13" s="4"/>
      <c r="E13" s="18"/>
      <c r="F13" s="18"/>
      <c r="G13" s="13">
        <f t="shared" si="1"/>
        <v>0</v>
      </c>
      <c r="N13" s="111"/>
      <c r="O13" s="3"/>
      <c r="P13" s="4"/>
      <c r="Q13" s="18" t="str">
        <f t="shared" si="0"/>
        <v/>
      </c>
      <c r="R13" s="18">
        <f t="shared" si="2"/>
        <v>0</v>
      </c>
      <c r="S13" s="19">
        <f t="shared" si="3"/>
        <v>0</v>
      </c>
    </row>
    <row r="14" spans="1:19" x14ac:dyDescent="0.45">
      <c r="B14" s="111"/>
      <c r="C14" s="3"/>
      <c r="D14" s="4"/>
      <c r="E14" s="18"/>
      <c r="F14" s="18"/>
      <c r="G14" s="13">
        <f t="shared" si="1"/>
        <v>0</v>
      </c>
      <c r="N14" s="111"/>
      <c r="O14" s="3"/>
      <c r="P14" s="4"/>
      <c r="Q14" s="18" t="str">
        <f t="shared" si="0"/>
        <v/>
      </c>
      <c r="R14" s="18">
        <f t="shared" si="2"/>
        <v>0</v>
      </c>
      <c r="S14" s="19">
        <f t="shared" si="3"/>
        <v>0</v>
      </c>
    </row>
    <row r="15" spans="1:19" x14ac:dyDescent="0.45">
      <c r="B15" s="111"/>
      <c r="C15" s="3"/>
      <c r="D15" s="4"/>
      <c r="E15" s="18"/>
      <c r="F15" s="18"/>
      <c r="G15" s="13">
        <f t="shared" si="1"/>
        <v>0</v>
      </c>
      <c r="N15" s="111"/>
      <c r="O15" s="3"/>
      <c r="P15" s="4"/>
      <c r="Q15" s="18" t="str">
        <f t="shared" si="0"/>
        <v/>
      </c>
      <c r="R15" s="18">
        <f t="shared" si="2"/>
        <v>0</v>
      </c>
      <c r="S15" s="19">
        <f t="shared" si="3"/>
        <v>0</v>
      </c>
    </row>
    <row r="16" spans="1:19" x14ac:dyDescent="0.45">
      <c r="B16" s="111"/>
      <c r="C16" s="3"/>
      <c r="D16" s="4"/>
      <c r="E16" s="18"/>
      <c r="F16" s="18"/>
      <c r="G16" s="13">
        <f t="shared" si="1"/>
        <v>0</v>
      </c>
      <c r="N16" s="111"/>
      <c r="O16" s="3"/>
      <c r="P16" s="4"/>
      <c r="Q16" s="18" t="str">
        <f t="shared" si="0"/>
        <v/>
      </c>
      <c r="R16" s="18">
        <f t="shared" si="2"/>
        <v>0</v>
      </c>
      <c r="S16" s="19">
        <f t="shared" si="3"/>
        <v>0</v>
      </c>
    </row>
    <row r="17" spans="2:19" x14ac:dyDescent="0.45">
      <c r="B17" s="111"/>
      <c r="C17" s="3"/>
      <c r="D17" s="4"/>
      <c r="E17" s="18"/>
      <c r="F17" s="18"/>
      <c r="G17" s="13">
        <f t="shared" si="1"/>
        <v>0</v>
      </c>
      <c r="N17" s="111"/>
      <c r="O17" s="3"/>
      <c r="P17" s="4"/>
      <c r="Q17" s="18" t="str">
        <f t="shared" si="0"/>
        <v/>
      </c>
      <c r="R17" s="18">
        <f t="shared" si="2"/>
        <v>0</v>
      </c>
      <c r="S17" s="19">
        <f t="shared" si="3"/>
        <v>0</v>
      </c>
    </row>
    <row r="18" spans="2:19" x14ac:dyDescent="0.45">
      <c r="B18" s="111"/>
      <c r="C18" s="3"/>
      <c r="D18" s="4"/>
      <c r="E18" s="18"/>
      <c r="F18" s="18"/>
      <c r="G18" s="13">
        <f t="shared" si="1"/>
        <v>0</v>
      </c>
      <c r="N18" s="111"/>
      <c r="O18" s="3"/>
      <c r="P18" s="4"/>
      <c r="Q18" s="18" t="str">
        <f t="shared" si="0"/>
        <v/>
      </c>
      <c r="R18" s="18">
        <f t="shared" si="2"/>
        <v>0</v>
      </c>
      <c r="S18" s="19">
        <f t="shared" si="3"/>
        <v>0</v>
      </c>
    </row>
    <row r="19" spans="2:19" x14ac:dyDescent="0.45">
      <c r="B19" s="111"/>
      <c r="C19" s="3"/>
      <c r="D19" s="4"/>
      <c r="E19" s="18"/>
      <c r="F19" s="18"/>
      <c r="G19" s="13">
        <f t="shared" si="1"/>
        <v>0</v>
      </c>
      <c r="N19" s="111"/>
      <c r="O19" s="3"/>
      <c r="P19" s="4"/>
      <c r="Q19" s="18" t="str">
        <f t="shared" si="0"/>
        <v/>
      </c>
      <c r="R19" s="18">
        <f t="shared" si="2"/>
        <v>0</v>
      </c>
      <c r="S19" s="19">
        <f t="shared" si="3"/>
        <v>0</v>
      </c>
    </row>
    <row r="20" spans="2:19" x14ac:dyDescent="0.45">
      <c r="B20" s="111"/>
      <c r="C20" s="3"/>
      <c r="D20" s="4"/>
      <c r="E20" s="18"/>
      <c r="F20" s="18"/>
      <c r="G20" s="13">
        <f t="shared" si="1"/>
        <v>0</v>
      </c>
      <c r="N20" s="111"/>
      <c r="O20" s="3"/>
      <c r="P20" s="4"/>
      <c r="Q20" s="18" t="str">
        <f t="shared" si="0"/>
        <v/>
      </c>
      <c r="R20" s="18">
        <f t="shared" si="2"/>
        <v>0</v>
      </c>
      <c r="S20" s="19">
        <f t="shared" si="3"/>
        <v>0</v>
      </c>
    </row>
    <row r="21" spans="2:19" x14ac:dyDescent="0.45">
      <c r="B21" s="112"/>
      <c r="C21" s="20"/>
      <c r="D21" s="21"/>
      <c r="E21" s="22"/>
      <c r="F21" s="22"/>
      <c r="G21" s="198">
        <f t="shared" si="1"/>
        <v>0</v>
      </c>
      <c r="N21" s="112"/>
      <c r="O21" s="20"/>
      <c r="P21" s="21"/>
      <c r="Q21" s="22" t="str">
        <f t="shared" si="0"/>
        <v/>
      </c>
      <c r="R21" s="22">
        <f t="shared" si="2"/>
        <v>0</v>
      </c>
      <c r="S21" s="23">
        <f t="shared" si="3"/>
        <v>0</v>
      </c>
    </row>
    <row r="22" spans="2:19" x14ac:dyDescent="0.45">
      <c r="B22" t="s">
        <v>19</v>
      </c>
      <c r="G22" s="31">
        <f>SUM(G5:G21)</f>
        <v>0</v>
      </c>
      <c r="N22" t="s">
        <v>19</v>
      </c>
      <c r="S22" s="31">
        <f>SUM(S5:S21)</f>
        <v>0</v>
      </c>
    </row>
    <row r="24" spans="2:19" ht="21" x14ac:dyDescent="0.65">
      <c r="B24" s="99" t="s">
        <v>225</v>
      </c>
      <c r="N24" s="99" t="s">
        <v>225</v>
      </c>
    </row>
    <row r="25" spans="2:19" x14ac:dyDescent="0.45">
      <c r="B25" s="98" t="str">
        <f>B4</f>
        <v>HH Mbr #</v>
      </c>
      <c r="C25" s="98" t="s">
        <v>21</v>
      </c>
      <c r="D25" s="98" t="s">
        <v>22</v>
      </c>
      <c r="E25" s="135" t="s">
        <v>23</v>
      </c>
      <c r="F25" s="136" t="s">
        <v>57</v>
      </c>
      <c r="G25" s="197" t="s">
        <v>24</v>
      </c>
      <c r="N25" s="98" t="e">
        <f>N4</f>
        <v>#REF!</v>
      </c>
      <c r="O25" s="98" t="s">
        <v>21</v>
      </c>
      <c r="P25" s="98" t="s">
        <v>22</v>
      </c>
      <c r="Q25" s="135" t="s">
        <v>23</v>
      </c>
      <c r="R25" s="136" t="s">
        <v>57</v>
      </c>
      <c r="S25" s="98" t="s">
        <v>24</v>
      </c>
    </row>
    <row r="26" spans="2:19" x14ac:dyDescent="0.45">
      <c r="B26" s="111"/>
      <c r="C26" s="113"/>
      <c r="D26" s="9"/>
      <c r="E26" s="114"/>
      <c r="F26" s="115"/>
      <c r="G26" s="12" t="e">
        <f>IF(AND(TIC!$D$52&gt;VLOOKUP(TIC!$G$1,HUDAssetThreshold,2,1),AND(E26="",F26="")),D26*0.4%,IF(F26=0,D26*E26,F26))</f>
        <v>#N/A</v>
      </c>
      <c r="N26" s="111"/>
      <c r="O26" s="113"/>
      <c r="P26" s="9"/>
      <c r="Q26" s="114"/>
      <c r="R26" s="115"/>
      <c r="S26" s="12" t="e">
        <f>IF(AND(#REF!&gt;VLOOKUP(#REF!,HUDAssetThreshold,2,1),AND(Q26="",R26="")),P26*0.4%,IF(R26=0,P26*Q26,R26))</f>
        <v>#REF!</v>
      </c>
    </row>
    <row r="27" spans="2:19" x14ac:dyDescent="0.45">
      <c r="B27" s="111"/>
      <c r="C27" s="116"/>
      <c r="D27" s="10"/>
      <c r="E27" s="117"/>
      <c r="F27" s="118"/>
      <c r="G27" s="13" t="e">
        <f>IF(AND(TIC!$D$52&gt;VLOOKUP(TIC!$G$1,HUDAssetThreshold,2,1),AND(E27="",F27="")),D27*0.4%,IF(F27=0,D27*E27,F27))</f>
        <v>#N/A</v>
      </c>
      <c r="N27" s="111"/>
      <c r="O27" s="116"/>
      <c r="P27" s="10"/>
      <c r="Q27" s="117"/>
      <c r="R27" s="118"/>
      <c r="S27" s="13" t="e">
        <f>IF(AND(#REF!&gt;VLOOKUP(#REF!,HUDAssetThreshold,2,1),AND(Q27="",R27="")),P27*0.4%,IF(R27=0,P27*Q27,R27))</f>
        <v>#REF!</v>
      </c>
    </row>
    <row r="28" spans="2:19" x14ac:dyDescent="0.45">
      <c r="B28" s="111"/>
      <c r="C28" s="116"/>
      <c r="D28" s="10"/>
      <c r="E28" s="117"/>
      <c r="F28" s="118"/>
      <c r="G28" s="13" t="e">
        <f>IF(AND(TIC!$D$52&gt;VLOOKUP(TIC!$G$1,HUDAssetThreshold,2,1),AND(E28="",F28="")),D28*0.4%,IF(F28=0,D28*E28,F28))</f>
        <v>#N/A</v>
      </c>
      <c r="N28" s="111"/>
      <c r="O28" s="116"/>
      <c r="P28" s="10"/>
      <c r="Q28" s="117"/>
      <c r="R28" s="118"/>
      <c r="S28" s="13" t="e">
        <f>IF(AND(#REF!&gt;VLOOKUP(#REF!,HUDAssetThreshold,2,1),AND(Q28="",R28="")),P28*0.4%,IF(R28=0,P28*Q28,R28))</f>
        <v>#REF!</v>
      </c>
    </row>
    <row r="29" spans="2:19" x14ac:dyDescent="0.45">
      <c r="B29" s="111"/>
      <c r="C29" s="116"/>
      <c r="D29" s="10"/>
      <c r="E29" s="117"/>
      <c r="F29" s="118"/>
      <c r="G29" s="13" t="e">
        <f>IF(AND(TIC!$D$52&gt;VLOOKUP(TIC!$G$1,HUDAssetThreshold,2,1),AND(E29="",F29="")),D29*0.4%,IF(F29=0,D29*E29,F29))</f>
        <v>#N/A</v>
      </c>
      <c r="N29" s="111"/>
      <c r="O29" s="116"/>
      <c r="P29" s="10"/>
      <c r="Q29" s="117"/>
      <c r="R29" s="118"/>
      <c r="S29" s="13" t="e">
        <f>IF(AND(#REF!&gt;VLOOKUP(#REF!,HUDAssetThreshold,2,1),AND(Q29="",R29="")),P29*0.4%,IF(R29=0,P29*Q29,R29))</f>
        <v>#REF!</v>
      </c>
    </row>
    <row r="30" spans="2:19" x14ac:dyDescent="0.45">
      <c r="B30" s="111"/>
      <c r="C30" s="116"/>
      <c r="D30" s="10"/>
      <c r="E30" s="117"/>
      <c r="F30" s="118"/>
      <c r="G30" s="13" t="e">
        <f>IF(AND(TIC!$D$52&gt;VLOOKUP(TIC!$G$1,HUDAssetThreshold,2,1),AND(E30="",F30="")),D30*0.4%,IF(F30=0,D30*E30,F30))</f>
        <v>#N/A</v>
      </c>
      <c r="N30" s="111"/>
      <c r="O30" s="116"/>
      <c r="P30" s="10"/>
      <c r="Q30" s="117"/>
      <c r="R30" s="118"/>
      <c r="S30" s="13" t="e">
        <f>IF(AND(#REF!&gt;VLOOKUP(#REF!,HUDAssetThreshold,2,1),AND(Q30="",R30="")),P30*0.4%,IF(R30=0,P30*Q30,R30))</f>
        <v>#REF!</v>
      </c>
    </row>
    <row r="31" spans="2:19" x14ac:dyDescent="0.45">
      <c r="B31" s="111"/>
      <c r="C31" s="116"/>
      <c r="D31" s="10"/>
      <c r="E31" s="117"/>
      <c r="F31" s="118"/>
      <c r="G31" s="13" t="e">
        <f>IF(AND(TIC!$D$52&gt;VLOOKUP(TIC!$G$1,HUDAssetThreshold,2,1),AND(E31="",F31="")),D31*0.4%,IF(F31=0,D31*E31,F31))</f>
        <v>#N/A</v>
      </c>
      <c r="N31" s="111"/>
      <c r="O31" s="116"/>
      <c r="P31" s="10"/>
      <c r="Q31" s="117"/>
      <c r="R31" s="118"/>
      <c r="S31" s="13" t="e">
        <f>IF(AND(#REF!&gt;VLOOKUP(#REF!,HUDAssetThreshold,2,1),AND(Q31="",R31="")),P31*0.4%,IF(R31=0,P31*Q31,R31))</f>
        <v>#REF!</v>
      </c>
    </row>
    <row r="32" spans="2:19" x14ac:dyDescent="0.45">
      <c r="B32" s="111"/>
      <c r="C32" s="116"/>
      <c r="D32" s="10"/>
      <c r="E32" s="117"/>
      <c r="F32" s="118"/>
      <c r="G32" s="13" t="e">
        <f>IF(AND(TIC!$D$52&gt;VLOOKUP(TIC!$G$1,HUDAssetThreshold,2,1),AND(E32="",F32="")),D32*0.4%,IF(F32=0,D32*E32,F32))</f>
        <v>#N/A</v>
      </c>
      <c r="N32" s="111"/>
      <c r="O32" s="116"/>
      <c r="P32" s="10"/>
      <c r="Q32" s="117"/>
      <c r="R32" s="118"/>
      <c r="S32" s="13" t="e">
        <f>IF(AND(#REF!&gt;VLOOKUP(#REF!,HUDAssetThreshold,2,1),AND(Q32="",R32="")),P32*0.4%,IF(R32=0,P32*Q32,R32))</f>
        <v>#REF!</v>
      </c>
    </row>
    <row r="33" spans="2:19" x14ac:dyDescent="0.45">
      <c r="B33" s="111"/>
      <c r="C33" s="116"/>
      <c r="D33" s="10"/>
      <c r="E33" s="117"/>
      <c r="F33" s="118"/>
      <c r="G33" s="13" t="e">
        <f>IF(AND(TIC!$D$52&gt;VLOOKUP(TIC!$G$1,HUDAssetThreshold,2,1),AND(E33="",F33="")),D33*0.4%,IF(F33=0,D33*E33,F33))</f>
        <v>#N/A</v>
      </c>
      <c r="N33" s="111"/>
      <c r="O33" s="116"/>
      <c r="P33" s="10"/>
      <c r="Q33" s="117"/>
      <c r="R33" s="118"/>
      <c r="S33" s="13" t="e">
        <f>IF(AND(#REF!&gt;VLOOKUP(#REF!,HUDAssetThreshold,2,1),AND(Q33="",R33="")),P33*0.4%,IF(R33=0,P33*Q33,R33))</f>
        <v>#REF!</v>
      </c>
    </row>
    <row r="34" spans="2:19" x14ac:dyDescent="0.45">
      <c r="B34" s="111"/>
      <c r="C34" s="116"/>
      <c r="D34" s="10"/>
      <c r="E34" s="117"/>
      <c r="F34" s="118"/>
      <c r="G34" s="13" t="e">
        <f>IF(AND(TIC!$D$52&gt;VLOOKUP(TIC!$G$1,HUDAssetThreshold,2,1),AND(E34="",F34="")),D34*0.4%,IF(F34=0,D34*E34,F34))</f>
        <v>#N/A</v>
      </c>
      <c r="N34" s="111"/>
      <c r="O34" s="116"/>
      <c r="P34" s="10"/>
      <c r="Q34" s="117"/>
      <c r="R34" s="118"/>
      <c r="S34" s="13" t="e">
        <f>IF(AND(#REF!&gt;VLOOKUP(#REF!,HUDAssetThreshold,2,1),AND(Q34="",R34="")),P34*0.4%,IF(R34=0,P34*Q34,R34))</f>
        <v>#REF!</v>
      </c>
    </row>
    <row r="35" spans="2:19" x14ac:dyDescent="0.45">
      <c r="B35" s="111"/>
      <c r="C35" s="116"/>
      <c r="D35" s="10"/>
      <c r="E35" s="117"/>
      <c r="F35" s="118"/>
      <c r="G35" s="13" t="e">
        <f>IF(AND(TIC!$D$52&gt;VLOOKUP(TIC!$G$1,HUDAssetThreshold,2,1),AND(E35="",F35="")),D35*0.4%,IF(F35=0,D35*E35,F35))</f>
        <v>#N/A</v>
      </c>
      <c r="N35" s="111"/>
      <c r="O35" s="116"/>
      <c r="P35" s="10"/>
      <c r="Q35" s="117"/>
      <c r="R35" s="118"/>
      <c r="S35" s="13" t="e">
        <f>IF(AND(#REF!&gt;VLOOKUP(#REF!,HUDAssetThreshold,2,1),AND(Q35="",R35="")),P35*0.4%,IF(R35=0,P35*Q35,R35))</f>
        <v>#REF!</v>
      </c>
    </row>
    <row r="36" spans="2:19" x14ac:dyDescent="0.45">
      <c r="B36" s="111"/>
      <c r="C36" s="116"/>
      <c r="D36" s="10"/>
      <c r="E36" s="117"/>
      <c r="F36" s="118"/>
      <c r="G36" s="13" t="e">
        <f>IF(AND(TIC!$D$52&gt;VLOOKUP(TIC!$G$1,HUDAssetThreshold,2,1),AND(E36="",F36="")),D36*0.4%,IF(F36=0,D36*E36,F36))</f>
        <v>#N/A</v>
      </c>
      <c r="N36" s="111"/>
      <c r="O36" s="116"/>
      <c r="P36" s="10"/>
      <c r="Q36" s="117"/>
      <c r="R36" s="118"/>
      <c r="S36" s="13" t="e">
        <f>IF(AND(#REF!&gt;VLOOKUP(#REF!,HUDAssetThreshold,2,1),AND(Q36="",R36="")),P36*0.4%,IF(R36=0,P36*Q36,R36))</f>
        <v>#REF!</v>
      </c>
    </row>
    <row r="37" spans="2:19" x14ac:dyDescent="0.45">
      <c r="B37" s="111"/>
      <c r="C37" s="116"/>
      <c r="D37" s="10"/>
      <c r="E37" s="117"/>
      <c r="F37" s="118"/>
      <c r="G37" s="13" t="e">
        <f>IF(AND(TIC!$D$52&gt;VLOOKUP(TIC!$G$1,HUDAssetThreshold,2,1),AND(E37="",F37="")),D37*0.4%,IF(F37=0,D37*E37,F37))</f>
        <v>#N/A</v>
      </c>
      <c r="N37" s="111"/>
      <c r="O37" s="116"/>
      <c r="P37" s="10"/>
      <c r="Q37" s="117"/>
      <c r="R37" s="118"/>
      <c r="S37" s="13" t="e">
        <f>IF(AND(#REF!&gt;VLOOKUP(#REF!,HUDAssetThreshold,2,1),AND(Q37="",R37="")),P37*0.4%,IF(R37=0,P37*Q37,R37))</f>
        <v>#REF!</v>
      </c>
    </row>
    <row r="38" spans="2:19" x14ac:dyDescent="0.45">
      <c r="B38" s="111"/>
      <c r="C38" s="116"/>
      <c r="D38" s="10"/>
      <c r="E38" s="117"/>
      <c r="F38" s="118"/>
      <c r="G38" s="13" t="e">
        <f>IF(AND(TIC!$D$52&gt;VLOOKUP(TIC!$G$1,HUDAssetThreshold,2,1),AND(E38="",F38="")),D38*0.4%,IF(F38=0,D38*E38,F38))</f>
        <v>#N/A</v>
      </c>
      <c r="N38" s="111"/>
      <c r="O38" s="116"/>
      <c r="P38" s="10"/>
      <c r="Q38" s="117"/>
      <c r="R38" s="118"/>
      <c r="S38" s="13" t="e">
        <f>IF(AND(#REF!&gt;VLOOKUP(#REF!,HUDAssetThreshold,2,1),AND(Q38="",R38="")),P38*0.4%,IF(R38=0,P38*Q38,R38))</f>
        <v>#REF!</v>
      </c>
    </row>
    <row r="39" spans="2:19" x14ac:dyDescent="0.45">
      <c r="B39" s="111"/>
      <c r="C39" s="116"/>
      <c r="D39" s="10"/>
      <c r="E39" s="117"/>
      <c r="F39" s="118"/>
      <c r="G39" s="13" t="e">
        <f>IF(AND(TIC!$D$52&gt;VLOOKUP(TIC!$G$1,HUDAssetThreshold,2,1),AND(E39="",F39="")),D39*0.4%,IF(F39=0,D39*E39,F39))</f>
        <v>#N/A</v>
      </c>
      <c r="N39" s="111"/>
      <c r="O39" s="116"/>
      <c r="P39" s="10"/>
      <c r="Q39" s="117"/>
      <c r="R39" s="118"/>
      <c r="S39" s="13" t="e">
        <f>IF(AND(#REF!&gt;VLOOKUP(#REF!,HUDAssetThreshold,2,1),AND(Q39="",R39="")),P39*0.4%,IF(R39=0,P39*Q39,R39))</f>
        <v>#REF!</v>
      </c>
    </row>
    <row r="40" spans="2:19" x14ac:dyDescent="0.45">
      <c r="B40" s="111"/>
      <c r="C40" s="116"/>
      <c r="D40" s="10"/>
      <c r="E40" s="117"/>
      <c r="F40" s="118"/>
      <c r="G40" s="13" t="e">
        <f>IF(AND(TIC!$D$52&gt;VLOOKUP(TIC!$G$1,HUDAssetThreshold,2,1),AND(E40="",F40="")),D40*0.4%,IF(F40=0,D40*E40,F40))</f>
        <v>#N/A</v>
      </c>
      <c r="N40" s="111"/>
      <c r="O40" s="116"/>
      <c r="P40" s="10"/>
      <c r="Q40" s="117"/>
      <c r="R40" s="118"/>
      <c r="S40" s="13" t="e">
        <f>IF(AND(#REF!&gt;VLOOKUP(#REF!,HUDAssetThreshold,2,1),AND(Q40="",R40="")),P40*0.4%,IF(R40=0,P40*Q40,R40))</f>
        <v>#REF!</v>
      </c>
    </row>
    <row r="41" spans="2:19" x14ac:dyDescent="0.45">
      <c r="B41" s="111"/>
      <c r="C41" s="116"/>
      <c r="D41" s="10"/>
      <c r="E41" s="117"/>
      <c r="F41" s="118"/>
      <c r="G41" s="13" t="e">
        <f>IF(AND(TIC!$D$52&gt;VLOOKUP(TIC!$G$1,HUDAssetThreshold,2,1),AND(E41="",F41="")),D41*0.4%,IF(F41=0,D41*E41,F41))</f>
        <v>#N/A</v>
      </c>
      <c r="N41" s="111"/>
      <c r="O41" s="116"/>
      <c r="P41" s="10"/>
      <c r="Q41" s="117"/>
      <c r="R41" s="118"/>
      <c r="S41" s="13" t="e">
        <f>IF(AND(#REF!&gt;VLOOKUP(#REF!,HUDAssetThreshold,2,1),AND(Q41="",R41="")),P41*0.4%,IF(R41=0,P41*Q41,R41))</f>
        <v>#REF!</v>
      </c>
    </row>
    <row r="42" spans="2:19" x14ac:dyDescent="0.45">
      <c r="B42" s="111"/>
      <c r="C42" s="116"/>
      <c r="D42" s="10"/>
      <c r="E42" s="117"/>
      <c r="F42" s="118"/>
      <c r="G42" s="13" t="e">
        <f>IF(AND(TIC!$D$52&gt;VLOOKUP(TIC!$G$1,HUDAssetThreshold,2,1),AND(E42="",F42="")),D42*0.4%,IF(F42=0,D42*E42,F42))</f>
        <v>#N/A</v>
      </c>
      <c r="N42" s="111"/>
      <c r="O42" s="116"/>
      <c r="P42" s="10"/>
      <c r="Q42" s="117"/>
      <c r="R42" s="118"/>
      <c r="S42" s="13" t="e">
        <f>IF(AND(#REF!&gt;VLOOKUP(#REF!,HUDAssetThreshold,2,1),AND(Q42="",R42="")),P42*0.4%,IF(R42=0,P42*Q42,R42))</f>
        <v>#REF!</v>
      </c>
    </row>
    <row r="43" spans="2:19" x14ac:dyDescent="0.45">
      <c r="B43" s="111"/>
      <c r="C43" s="116"/>
      <c r="D43" s="10"/>
      <c r="E43" s="117"/>
      <c r="F43" s="118"/>
      <c r="G43" s="13" t="e">
        <f>IF(AND(TIC!$D$52&gt;VLOOKUP(TIC!$G$1,HUDAssetThreshold,2,1),AND(E43="",F43="")),D43*0.4%,IF(F43=0,D43*E43,F43))</f>
        <v>#N/A</v>
      </c>
      <c r="N43" s="111"/>
      <c r="O43" s="116"/>
      <c r="P43" s="10"/>
      <c r="Q43" s="117"/>
      <c r="R43" s="118"/>
      <c r="S43" s="13" t="e">
        <f>IF(AND(#REF!&gt;VLOOKUP(#REF!,HUDAssetThreshold,2,1),AND(Q43="",R43="")),P43*0.4%,IF(R43=0,P43*Q43,R43))</f>
        <v>#REF!</v>
      </c>
    </row>
    <row r="44" spans="2:19" x14ac:dyDescent="0.45">
      <c r="B44" s="112"/>
      <c r="C44" s="120"/>
      <c r="D44" s="11"/>
      <c r="E44" s="121"/>
      <c r="F44" s="122"/>
      <c r="G44" s="198" t="e">
        <f>IF(AND(TIC!$D$52&gt;VLOOKUP(TIC!$G$1,HUDAssetThreshold,2,1),AND(E44="",F44="")),D44*0.4%,IF(F44=0,D44*E44,F44))</f>
        <v>#N/A</v>
      </c>
      <c r="N44" s="112"/>
      <c r="O44" s="120"/>
      <c r="P44" s="11"/>
      <c r="Q44" s="121"/>
      <c r="R44" s="122"/>
      <c r="S44" s="13" t="e">
        <f>IF(AND(#REF!&gt;VLOOKUP(#REF!,HUDAssetThreshold,2,1),AND(Q44="",R44="")),P44*0.4%,IF(R44=0,P44*Q44,R44))</f>
        <v>#REF!</v>
      </c>
    </row>
    <row r="45" spans="2:19" x14ac:dyDescent="0.45">
      <c r="B45" t="s">
        <v>25</v>
      </c>
      <c r="D45" s="127">
        <f>SUM(D26:D44)</f>
        <v>0</v>
      </c>
      <c r="G45" s="31" t="e">
        <f>SUM(G26:G44)</f>
        <v>#N/A</v>
      </c>
      <c r="N45" t="s">
        <v>25</v>
      </c>
      <c r="P45" s="127">
        <f>SUM(P26:P44)</f>
        <v>0</v>
      </c>
      <c r="S45" s="127" t="e">
        <f>SUM(S26:S44)</f>
        <v>#REF!</v>
      </c>
    </row>
  </sheetData>
  <sheetProtection algorithmName="SHA-512" hashValue="gchS//JI7zspAAsgBYaMJp7hokfhUkc92DY7u8hZoT3jf/tt0oY/TgatjguiLOYZexuiUo46bAdyadOBHIZXHg==" saltValue="1uWr6C2Jx8X357FC5tEu9w==" spinCount="100000" sheet="1" objects="1" scenarios="1"/>
  <conditionalFormatting sqref="F5:F21">
    <cfRule type="cellIs" dxfId="9" priority="5" operator="equal">
      <formula>0</formula>
    </cfRule>
  </conditionalFormatting>
  <conditionalFormatting sqref="G5:G21">
    <cfRule type="expression" dxfId="8" priority="3">
      <formula>M5&lt;&gt;"Y"</formula>
    </cfRule>
    <cfRule type="cellIs" dxfId="7" priority="4" stopIfTrue="1" operator="equal">
      <formula>0</formula>
    </cfRule>
  </conditionalFormatting>
  <conditionalFormatting sqref="G26:G44">
    <cfRule type="expression" dxfId="6" priority="1">
      <formula>$K26&lt;&gt;"Y"</formula>
    </cfRule>
    <cfRule type="cellIs" dxfId="5" priority="2" stopIfTrue="1" operator="equal">
      <formula>0</formula>
    </cfRule>
  </conditionalFormatting>
  <conditionalFormatting sqref="R5:R21">
    <cfRule type="cellIs" dxfId="4" priority="10" operator="equal">
      <formula>0</formula>
    </cfRule>
  </conditionalFormatting>
  <conditionalFormatting sqref="S5:S21">
    <cfRule type="expression" dxfId="3" priority="8">
      <formula>Y5&lt;&gt;"Y"</formula>
    </cfRule>
    <cfRule type="cellIs" dxfId="2" priority="9" stopIfTrue="1" operator="equal">
      <formula>0</formula>
    </cfRule>
  </conditionalFormatting>
  <conditionalFormatting sqref="S26:S44">
    <cfRule type="expression" dxfId="1" priority="6">
      <formula>$K26&lt;&gt;"Y"</formula>
    </cfRule>
    <cfRule type="cellIs" dxfId="0" priority="7" stopIfTrue="1" operator="equal">
      <formula>0</formula>
    </cfRule>
  </conditionalFormatting>
  <dataValidations count="2">
    <dataValidation type="list" allowBlank="1" showInputMessage="1" showErrorMessage="1" errorTitle="Income" error="You must enter from the list. Use Other if type of income not listed." promptTitle="Income" prompt="Enter Type of Income From Drop-down List._x000a__x000a_(To Edit List, go to Inc_Asset_TAB)" sqref="O5:O21 C5:C21" xr:uid="{725CD5F9-827D-4F99-A0BC-C1AA633D88E8}">
      <formula1>Income_Description</formula1>
    </dataValidation>
    <dataValidation type="list" allowBlank="1" showInputMessage="1" showErrorMessage="1" errorTitle="Income" error="You must enter from the list. Use Other if type of income not listed." promptTitle="Income" prompt="Enter Type of Income From Drop-down List._x000a__x000a_(To Edit List, go to Inc_Asset_TAB)" sqref="O26:O44 C26:C44" xr:uid="{88F1466D-C665-436A-877B-4B7BD917B001}">
      <formula1>Asset_Description</formula1>
    </dataValidation>
  </dataValidations>
  <pageMargins left="0.7" right="0.7" top="0.75" bottom="0.75" header="0.3" footer="0.3"/>
  <pageSetup orientation="portrait" r:id="rId1"/>
  <headerFooter>
    <oddHeader xml:space="preserve">&amp;C </oddHeader>
    <oddFooter>&amp;C
Tenant Income Certification&amp;RAct15/18 Form 300 (Rev. Sept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Inc_Asset_TAB</vt:lpstr>
      <vt:lpstr>CountyData</vt:lpstr>
      <vt:lpstr>Instructions</vt:lpstr>
      <vt:lpstr>TIC Example</vt:lpstr>
      <vt:lpstr>Page 3 Example</vt:lpstr>
      <vt:lpstr>EnterCounty&amp;Defaults</vt:lpstr>
      <vt:lpstr>TIC</vt:lpstr>
      <vt:lpstr>Page 3</vt:lpstr>
      <vt:lpstr>Asset_Description</vt:lpstr>
      <vt:lpstr>CountyData</vt:lpstr>
      <vt:lpstr>CountyName</vt:lpstr>
      <vt:lpstr>DateGrossRentFloor</vt:lpstr>
      <vt:lpstr>DefaultPeriod</vt:lpstr>
      <vt:lpstr>HERA</vt:lpstr>
      <vt:lpstr>HouseholdRelationship</vt:lpstr>
      <vt:lpstr>HUDAssetThreshold</vt:lpstr>
      <vt:lpstr>HUDImputedRate</vt:lpstr>
      <vt:lpstr>Income_Defaults</vt:lpstr>
      <vt:lpstr>Income_Description</vt:lpstr>
      <vt:lpstr>IncomeLimit</vt:lpstr>
      <vt:lpstr>PISD</vt:lpstr>
      <vt:lpstr>PM</vt:lpstr>
      <vt:lpstr>'EnterCounty&amp;Defaults'!Print_Area</vt:lpstr>
      <vt:lpstr>'Page 3'!Print_Area</vt:lpstr>
      <vt:lpstr>'Page 3 Example'!Print_Area</vt:lpstr>
      <vt:lpstr>TIC!Print_Area</vt:lpstr>
      <vt:lpstr>'TIC Example'!Print_Area</vt:lpstr>
      <vt:lpstr>ProjectName</vt:lpstr>
      <vt:lpstr>ProjectSetAside</vt:lpstr>
      <vt:lpstr>PropertyAddress</vt:lpstr>
      <vt:lpstr>RentLimit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Unertl</dc:creator>
  <cp:lastModifiedBy>John Unertl</cp:lastModifiedBy>
  <cp:lastPrinted>2024-09-12T18:43:54Z</cp:lastPrinted>
  <dcterms:created xsi:type="dcterms:W3CDTF">2024-04-12T16:36:04Z</dcterms:created>
  <dcterms:modified xsi:type="dcterms:W3CDTF">2024-09-18T16:46:11Z</dcterms:modified>
</cp:coreProperties>
</file>